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ouchra/Desktop/3. DEV/PendAURA+/AMI/"/>
    </mc:Choice>
  </mc:AlternateContent>
  <xr:revisionPtr revIDLastSave="0" documentId="8_{1EDD7D51-6588-FD49-ADA3-9F2902030998}" xr6:coauthVersionLast="47" xr6:coauthVersionMax="47" xr10:uidLastSave="{00000000-0000-0000-0000-000000000000}"/>
  <bookViews>
    <workbookView xWindow="0" yWindow="460" windowWidth="25240" windowHeight="19360" tabRatio="815" activeTab="2" xr2:uid="{00000000-000D-0000-FFFF-FFFF00000000}"/>
  </bookViews>
  <sheets>
    <sheet name="Outil de calcul" sheetId="3" r:id="rId1"/>
    <sheet name="Base carbone 2019" sheetId="2" r:id="rId2"/>
    <sheet name="Base carbone 2017" sheetId="1" r:id="rId3"/>
  </sheets>
  <definedNames>
    <definedName name="_xlnm.Print_Area" localSheetId="2">'Base carbone 2017'!$A$1:$H$32</definedName>
  </definedNames>
  <calcPr calcId="191029"/>
</workbook>
</file>

<file path=xl/calcChain.xml><?xml version="1.0" encoding="utf-8"?>
<calcChain xmlns="http://schemas.openxmlformats.org/spreadsheetml/2006/main">
  <c r="C24" i="3" l="1"/>
  <c r="C23" i="3"/>
  <c r="C22" i="3"/>
  <c r="C21" i="3"/>
  <c r="C20" i="3"/>
  <c r="C19" i="3"/>
  <c r="C18" i="3"/>
  <c r="C17" i="3"/>
  <c r="I115" i="3" l="1"/>
  <c r="I116" i="3"/>
  <c r="I117" i="3"/>
  <c r="I118" i="3"/>
  <c r="I119" i="3"/>
  <c r="I114" i="3"/>
  <c r="J114" i="3" l="1"/>
  <c r="J115" i="3"/>
  <c r="J116" i="3"/>
  <c r="J117" i="3"/>
  <c r="J118" i="3"/>
  <c r="J119" i="3"/>
  <c r="D114" i="3"/>
  <c r="D115" i="3"/>
  <c r="D116" i="3"/>
  <c r="D117" i="3"/>
  <c r="D118" i="3"/>
  <c r="D119" i="3"/>
  <c r="G115" i="3"/>
  <c r="H115" i="3"/>
  <c r="G116" i="3"/>
  <c r="H116" i="3"/>
  <c r="G117" i="3"/>
  <c r="H117" i="3"/>
  <c r="G118" i="3"/>
  <c r="H118" i="3"/>
  <c r="G119" i="3"/>
  <c r="H119" i="3"/>
  <c r="F114" i="3"/>
  <c r="F115" i="3"/>
  <c r="F116" i="3"/>
  <c r="F117" i="3"/>
  <c r="F118" i="3"/>
  <c r="F119" i="3"/>
  <c r="E114" i="3"/>
  <c r="E115" i="3"/>
  <c r="E116" i="3"/>
  <c r="E117" i="3"/>
  <c r="E118" i="3"/>
  <c r="E119" i="3"/>
  <c r="H114" i="3"/>
  <c r="C114" i="3"/>
  <c r="C115" i="3"/>
  <c r="C116" i="3"/>
  <c r="C117" i="3"/>
  <c r="C118" i="3"/>
  <c r="C119" i="3"/>
  <c r="G114" i="3"/>
  <c r="A7" i="3"/>
  <c r="A8" i="3"/>
  <c r="A9" i="3"/>
  <c r="A10" i="3"/>
  <c r="A11" i="3"/>
  <c r="A12" i="3"/>
  <c r="A13" i="3"/>
  <c r="H18" i="3"/>
  <c r="K8" i="3" s="1"/>
  <c r="H19" i="3"/>
  <c r="K9" i="3" s="1"/>
  <c r="H20" i="3"/>
  <c r="K10" i="3" s="1"/>
  <c r="H21" i="3"/>
  <c r="K11" i="3" s="1"/>
  <c r="H22" i="3"/>
  <c r="K12" i="3" s="1"/>
  <c r="H23" i="3"/>
  <c r="K13" i="3" s="1"/>
  <c r="H24" i="3"/>
  <c r="H17" i="3"/>
  <c r="A16" i="3"/>
  <c r="E81" i="3"/>
  <c r="E80" i="3"/>
  <c r="H50" i="2"/>
  <c r="D81" i="3" s="1"/>
  <c r="H48" i="2"/>
  <c r="D80" i="3" s="1"/>
  <c r="K7" i="3" l="1"/>
  <c r="D7" i="3"/>
  <c r="D12" i="3"/>
  <c r="D10" i="3"/>
  <c r="D8" i="3"/>
  <c r="D13" i="3"/>
  <c r="D11" i="3"/>
  <c r="D9" i="3"/>
  <c r="J7" i="3"/>
  <c r="L7" i="3"/>
  <c r="N7" i="3"/>
  <c r="O7" i="3" s="1"/>
  <c r="E8" i="3"/>
  <c r="G8" i="3"/>
  <c r="H8" i="3" s="1"/>
  <c r="J8" i="3"/>
  <c r="L8" i="3"/>
  <c r="M8" i="3" s="1"/>
  <c r="N8" i="3"/>
  <c r="O8" i="3" s="1"/>
  <c r="E9" i="3"/>
  <c r="F9" i="3" s="1"/>
  <c r="G9" i="3"/>
  <c r="H9" i="3" s="1"/>
  <c r="J9" i="3"/>
  <c r="L9" i="3"/>
  <c r="M9" i="3" s="1"/>
  <c r="N9" i="3"/>
  <c r="O9" i="3" s="1"/>
  <c r="E10" i="3"/>
  <c r="F10" i="3" s="1"/>
  <c r="G10" i="3"/>
  <c r="H10" i="3" s="1"/>
  <c r="J10" i="3"/>
  <c r="L10" i="3"/>
  <c r="M10" i="3" s="1"/>
  <c r="N10" i="3"/>
  <c r="O10" i="3" s="1"/>
  <c r="E11" i="3"/>
  <c r="F11" i="3" s="1"/>
  <c r="G11" i="3"/>
  <c r="J11" i="3"/>
  <c r="L11" i="3"/>
  <c r="M11" i="3" s="1"/>
  <c r="N11" i="3"/>
  <c r="O11" i="3" s="1"/>
  <c r="E12" i="3"/>
  <c r="G12" i="3"/>
  <c r="H12" i="3" s="1"/>
  <c r="J12" i="3"/>
  <c r="L12" i="3"/>
  <c r="M12" i="3" s="1"/>
  <c r="N12" i="3"/>
  <c r="O12" i="3" s="1"/>
  <c r="E13" i="3"/>
  <c r="F13" i="3" s="1"/>
  <c r="G13" i="3"/>
  <c r="H13" i="3" s="1"/>
  <c r="J13" i="3"/>
  <c r="L13" i="3"/>
  <c r="M13" i="3" s="1"/>
  <c r="N13" i="3"/>
  <c r="O13" i="3" s="1"/>
  <c r="F12" i="3" l="1"/>
  <c r="P12" i="3" s="1"/>
  <c r="H11" i="3"/>
  <c r="Q11" i="3" s="1"/>
  <c r="F8" i="3"/>
  <c r="P8" i="3" s="1"/>
  <c r="M7" i="3"/>
  <c r="P13" i="3"/>
  <c r="P11" i="3"/>
  <c r="P9" i="3"/>
  <c r="Q12" i="3"/>
  <c r="Q10" i="3"/>
  <c r="Q8" i="3"/>
  <c r="Q13" i="3"/>
  <c r="P10" i="3"/>
  <c r="Q9" i="3"/>
  <c r="H38" i="2" l="1"/>
  <c r="D78" i="3" s="1"/>
  <c r="H37" i="2"/>
  <c r="D77" i="3" s="1"/>
  <c r="E36" i="2"/>
  <c r="H35" i="2"/>
  <c r="D75" i="3" s="1"/>
  <c r="E34" i="2"/>
  <c r="E33" i="2"/>
  <c r="E32" i="2"/>
  <c r="E31" i="2"/>
  <c r="E30" i="2"/>
  <c r="E29" i="2"/>
  <c r="E27" i="2" l="1"/>
  <c r="E26" i="2"/>
  <c r="E28" i="2" s="1"/>
  <c r="H24" i="2"/>
  <c r="H23" i="2"/>
  <c r="H22" i="2"/>
  <c r="H21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E67" i="3" l="1"/>
  <c r="H27" i="2"/>
  <c r="D67" i="3" s="1"/>
  <c r="E69" i="3"/>
  <c r="H29" i="2"/>
  <c r="E71" i="3"/>
  <c r="H31" i="2"/>
  <c r="D71" i="3" s="1"/>
  <c r="E73" i="3"/>
  <c r="H33" i="2"/>
  <c r="E75" i="3"/>
  <c r="E35" i="2"/>
  <c r="E77" i="3"/>
  <c r="E37" i="2"/>
  <c r="E66" i="3"/>
  <c r="G7" i="3" s="1"/>
  <c r="H7" i="3" s="1"/>
  <c r="Q7" i="3" s="1"/>
  <c r="H26" i="2"/>
  <c r="D66" i="3" s="1"/>
  <c r="E68" i="3"/>
  <c r="E70" i="3"/>
  <c r="H30" i="2"/>
  <c r="D70" i="3" s="1"/>
  <c r="E72" i="3"/>
  <c r="H32" i="2"/>
  <c r="D72" i="3" s="1"/>
  <c r="E74" i="3"/>
  <c r="H34" i="2"/>
  <c r="E76" i="3"/>
  <c r="H36" i="2"/>
  <c r="D76" i="3" s="1"/>
  <c r="E78" i="3"/>
  <c r="E38" i="2"/>
  <c r="E29" i="1"/>
  <c r="E27" i="1"/>
  <c r="E26" i="1"/>
  <c r="H17" i="1"/>
  <c r="H16" i="1"/>
  <c r="H15" i="1"/>
  <c r="H14" i="1"/>
  <c r="H24" i="1"/>
  <c r="H23" i="1"/>
  <c r="H22" i="1"/>
  <c r="H21" i="1"/>
  <c r="H13" i="1"/>
  <c r="H12" i="1"/>
  <c r="H11" i="1"/>
  <c r="H10" i="1"/>
  <c r="H9" i="1"/>
  <c r="H8" i="1"/>
  <c r="H6" i="1"/>
  <c r="H7" i="1"/>
  <c r="H5" i="1"/>
  <c r="E28" i="1" l="1"/>
  <c r="H26" i="1"/>
  <c r="H29" i="1"/>
  <c r="D74" i="3"/>
  <c r="D73" i="3"/>
  <c r="D69" i="3"/>
  <c r="E89" i="3"/>
  <c r="E93" i="3"/>
  <c r="H28" i="2"/>
  <c r="H27" i="1"/>
  <c r="H28" i="1" s="1"/>
  <c r="E130" i="3" l="1"/>
  <c r="E86" i="3"/>
  <c r="D68" i="3"/>
  <c r="E7" i="3" s="1"/>
  <c r="F7" i="3" s="1"/>
  <c r="P7" i="3" s="1"/>
  <c r="C127" i="3"/>
  <c r="E127" i="3"/>
  <c r="E124" i="3"/>
  <c r="C124" i="3"/>
  <c r="C131" i="3"/>
  <c r="E131" i="3"/>
  <c r="C125" i="3"/>
  <c r="E88" i="3"/>
  <c r="E126" i="3"/>
  <c r="C129" i="3"/>
  <c r="E128" i="3"/>
  <c r="C128" i="3"/>
  <c r="E94" i="3"/>
  <c r="E87" i="3"/>
  <c r="E125" i="3"/>
  <c r="E96" i="3" s="1"/>
  <c r="C126" i="3"/>
  <c r="E92" i="3"/>
  <c r="E129" i="3"/>
  <c r="E91" i="3"/>
  <c r="C130" i="3" l="1"/>
  <c r="E95" i="3" s="1"/>
  <c r="D128" i="3"/>
  <c r="D91" i="3"/>
  <c r="F128" i="3"/>
  <c r="F129" i="3"/>
  <c r="D92" i="3"/>
  <c r="D129" i="3"/>
  <c r="F126" i="3"/>
  <c r="D126" i="3"/>
  <c r="D88" i="3"/>
  <c r="F125" i="3"/>
  <c r="D125" i="3"/>
  <c r="D95" i="3" s="1"/>
  <c r="D87" i="3"/>
  <c r="D124" i="3"/>
  <c r="D86" i="3"/>
  <c r="F124" i="3"/>
  <c r="F131" i="3"/>
  <c r="D131" i="3"/>
  <c r="D94" i="3"/>
  <c r="D93" i="3"/>
  <c r="F127" i="3"/>
  <c r="D127" i="3"/>
  <c r="D89" i="3"/>
  <c r="F130" i="3" l="1"/>
  <c r="D96" i="3" s="1"/>
  <c r="D130" i="3"/>
</calcChain>
</file>

<file path=xl/sharedStrings.xml><?xml version="1.0" encoding="utf-8"?>
<sst xmlns="http://schemas.openxmlformats.org/spreadsheetml/2006/main" count="354" uniqueCount="117">
  <si>
    <t>Voiture individuelle moyenne</t>
  </si>
  <si>
    <t>Voiture individuelle moyenne, essence</t>
  </si>
  <si>
    <t>Voiture individuelle moyenne,gazole</t>
  </si>
  <si>
    <t>Unité</t>
  </si>
  <si>
    <t>l/km</t>
  </si>
  <si>
    <t>Valeur</t>
  </si>
  <si>
    <t>kgCO2/km</t>
  </si>
  <si>
    <t>Amont</t>
  </si>
  <si>
    <t>Fabrication</t>
  </si>
  <si>
    <t>Total</t>
  </si>
  <si>
    <t>Combustion</t>
  </si>
  <si>
    <t>Valeur considérée comme obsolète par la Base Carbone</t>
  </si>
  <si>
    <t>kgCO2/véhicule.km</t>
  </si>
  <si>
    <t>Cyclomoteurs 50 cm3</t>
  </si>
  <si>
    <t>Motocycles &lt; 125 cm3</t>
  </si>
  <si>
    <t>Moto &lt; 750 cm3, zone urbaine</t>
  </si>
  <si>
    <t xml:space="preserve">Autobus - agglomérations de 150 000 à 250 000 habitants </t>
  </si>
  <si>
    <t>l/km.passager</t>
  </si>
  <si>
    <t>Autobus - agglomérations de moins de 150 000 habitants</t>
  </si>
  <si>
    <t>Autobus - agglomérations de plus de 250 000 habitants</t>
  </si>
  <si>
    <t>Combinaison gazole / GNV</t>
  </si>
  <si>
    <t xml:space="preserve">Essence - Supercarburant sans plomb (95, 95-E10, 98) </t>
  </si>
  <si>
    <t>kgCO2/kWh PCI</t>
  </si>
  <si>
    <t>kgCO2/l</t>
  </si>
  <si>
    <t>Gazole routier</t>
  </si>
  <si>
    <t xml:space="preserve">TER, Train Express Regional - électricité </t>
  </si>
  <si>
    <t>kWh/passager.km</t>
  </si>
  <si>
    <t>kgCO2/passager.km</t>
  </si>
  <si>
    <t>TER, Train Express Regional - gazole</t>
  </si>
  <si>
    <t>Combustion = électricité à la centrale</t>
  </si>
  <si>
    <t xml:space="preserve">Métro, tramway, trolleybus - agglomérations de 150 000 à 250 000 habitants </t>
  </si>
  <si>
    <t xml:space="preserve">Métro, tramway, trolleybus - agglomérations de plus de 250 000 habitants </t>
  </si>
  <si>
    <t>Fabrication de véhicule</t>
  </si>
  <si>
    <t>Plutôt véhicule routier, hypothèses de 150 000 km pour un véhicule essence et 200 000 km pour un véhicule diesel</t>
  </si>
  <si>
    <t>kgCO2/tonne</t>
  </si>
  <si>
    <t>kWh / km</t>
  </si>
  <si>
    <t>Cyclomoteur</t>
  </si>
  <si>
    <t>VP essence</t>
  </si>
  <si>
    <t>VP gazole</t>
  </si>
  <si>
    <t>VP moyenne</t>
  </si>
  <si>
    <t>Calculé à partir des données précédentes</t>
  </si>
  <si>
    <t>Données GES Base carbone ADEME (en vert données utilisées pour les évaluations)</t>
  </si>
  <si>
    <t>Données GES Base carbone ADEME</t>
  </si>
  <si>
    <t>L 229-25 TECV</t>
  </si>
  <si>
    <t>Il y a deux valeurs, dont l'une est le double de l'autre (notion de course don AR ?)</t>
  </si>
  <si>
    <t>Valeur obsolète</t>
  </si>
  <si>
    <t>Autre</t>
  </si>
  <si>
    <t>km</t>
  </si>
  <si>
    <t>passager.km</t>
  </si>
  <si>
    <t>Cœur de Savoie</t>
  </si>
  <si>
    <t>Faucigny Glières</t>
  </si>
  <si>
    <t>Moyenne Département de l'Ain</t>
  </si>
  <si>
    <t>Moyenne Privas Centre Ardèche</t>
  </si>
  <si>
    <t>Moyenne Arlysère</t>
  </si>
  <si>
    <t>Covoiturage (passager)</t>
  </si>
  <si>
    <t>Moyenne Cœur de Savoie</t>
  </si>
  <si>
    <t>Moyenne Faucigny Glières</t>
  </si>
  <si>
    <t>Moyenne Plaine de l'Ain</t>
  </si>
  <si>
    <t>Moyenne Monts du Lyonnais</t>
  </si>
  <si>
    <t>Monts du Lyonnais</t>
  </si>
  <si>
    <t>Plaine de l'Ain</t>
  </si>
  <si>
    <t>Moyenne Drôme</t>
  </si>
  <si>
    <t>Grand Chambéry</t>
  </si>
  <si>
    <t>Moyenne Grand Chambéry</t>
  </si>
  <si>
    <t>Moyenne Clermont Ferrand agglo</t>
  </si>
  <si>
    <t>Moyenne Chartreuse</t>
  </si>
  <si>
    <t>Moyenne Genevois Français</t>
  </si>
  <si>
    <t>Conso. énergie (kWh/unité)</t>
  </si>
  <si>
    <t>Conso. énergie (kWh)</t>
  </si>
  <si>
    <t>kWh/unité</t>
  </si>
  <si>
    <t>kWh / passager.km</t>
  </si>
  <si>
    <t>Emission GES (kgeqCO2)</t>
  </si>
  <si>
    <t>Emission GES (kgeqCO2/u.)</t>
  </si>
  <si>
    <t>Différence</t>
  </si>
  <si>
    <t>Economie d'énergie (kWh)</t>
  </si>
  <si>
    <t>Réduction émissions
GES (kgeqCO2)</t>
  </si>
  <si>
    <t>Voiture particulière</t>
  </si>
  <si>
    <t>Voiture passager</t>
  </si>
  <si>
    <t xml:space="preserve">Marche </t>
  </si>
  <si>
    <t>TC</t>
  </si>
  <si>
    <t>Vélo</t>
  </si>
  <si>
    <t>Autres</t>
  </si>
  <si>
    <t>kWh/km</t>
  </si>
  <si>
    <t>Marche</t>
  </si>
  <si>
    <t>Non disponible</t>
  </si>
  <si>
    <t>Vélo à assistance électrique</t>
  </si>
  <si>
    <t>Vélo classique</t>
  </si>
  <si>
    <t>Trotinette électrique</t>
  </si>
  <si>
    <t>Valeurs très variables en fonction des études, données Planet Info, étude université californie</t>
  </si>
  <si>
    <t>Trotinette électrique service de location</t>
  </si>
  <si>
    <t>Idem</t>
  </si>
  <si>
    <t>Hors base carbone</t>
  </si>
  <si>
    <t>données AVEM, 0,21 tout compris, y compris alimentation (nourriture par rapport à un adulte dans sa voiture). Fabrication 0,005</t>
  </si>
  <si>
    <t>données AVEM, dont électricité 0,009 et production 0,006</t>
  </si>
  <si>
    <t>à partir d'une valeur moyenne d'émission de 0,29 kgCO2/kWh (électricité moyenne européenne)</t>
  </si>
  <si>
    <t>kqeqCO2/
unité</t>
  </si>
  <si>
    <t>N°</t>
  </si>
  <si>
    <t>Intitulé action</t>
  </si>
  <si>
    <t>Jours pour la période</t>
  </si>
  <si>
    <t>Personnes concernées</t>
  </si>
  <si>
    <t>Déplacement unitaire (distance par personne et par jour)</t>
  </si>
  <si>
    <t>Nouvelle part modale 1</t>
  </si>
  <si>
    <t>Nouvelle part modale 2</t>
  </si>
  <si>
    <t>Taux d'atteinte changement de comportement</t>
  </si>
  <si>
    <t>Déplacement unitaire (distance par personne et par jour) : on peut prendre la valeur de l'EMD si elle existe</t>
  </si>
  <si>
    <t>Jours pour la période : normalement 126 jours ouvrés pour un semestre</t>
  </si>
  <si>
    <t>Taux d'atteinte du changement de comportement : part de personnes qui effectivement changent de comportement</t>
  </si>
  <si>
    <t>Caractéristique du déplacement</t>
  </si>
  <si>
    <r>
      <t xml:space="preserve">Mode de déplacement </t>
    </r>
    <r>
      <rPr>
        <b/>
        <sz val="11"/>
        <color rgb="FF00B050"/>
        <rFont val="Calibri"/>
        <family val="2"/>
        <scheme val="minor"/>
      </rPr>
      <t>final</t>
    </r>
  </si>
  <si>
    <r>
      <t xml:space="preserve">Mode de déplacement </t>
    </r>
    <r>
      <rPr>
        <b/>
        <sz val="11"/>
        <color rgb="FFFF0000"/>
        <rFont val="Calibri"/>
        <family val="2"/>
        <scheme val="minor"/>
      </rPr>
      <t>initial</t>
    </r>
  </si>
  <si>
    <t>Clermont Ferrand agglo</t>
  </si>
  <si>
    <t>Chartreuse</t>
  </si>
  <si>
    <t>Genevois Français</t>
  </si>
  <si>
    <t>CO2/u.</t>
  </si>
  <si>
    <t>kWh/u.</t>
  </si>
  <si>
    <t>Campagne de communication</t>
  </si>
  <si>
    <t>Outil de calcul des économies d'énergie et de réduction des émissions de gaz à effet de serre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</si>
</sst>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5" xfId="0" applyFont="1" applyBorder="1"/>
    <xf numFmtId="0" fontId="2" fillId="0" borderId="4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164" fontId="2" fillId="0" borderId="1" xfId="0" applyNumberFormat="1" applyFont="1" applyBorder="1"/>
    <xf numFmtId="164" fontId="2" fillId="0" borderId="0" xfId="0" applyNumberFormat="1" applyFont="1"/>
    <xf numFmtId="1" fontId="2" fillId="0" borderId="1" xfId="0" applyNumberFormat="1" applyFont="1" applyBorder="1"/>
    <xf numFmtId="164" fontId="2" fillId="2" borderId="1" xfId="0" applyNumberFormat="1" applyFont="1" applyFill="1" applyBorder="1"/>
    <xf numFmtId="164" fontId="2" fillId="0" borderId="1" xfId="0" applyNumberFormat="1" applyFont="1" applyFill="1" applyBorder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4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1" xfId="0" applyFont="1" applyFill="1" applyBorder="1"/>
    <xf numFmtId="164" fontId="2" fillId="0" borderId="0" xfId="0" applyNumberFormat="1" applyFont="1" applyFill="1"/>
    <xf numFmtId="1" fontId="2" fillId="0" borderId="1" xfId="0" applyNumberFormat="1" applyFont="1" applyFill="1" applyBorder="1"/>
    <xf numFmtId="0" fontId="3" fillId="0" borderId="5" xfId="0" applyFont="1" applyFill="1" applyBorder="1"/>
    <xf numFmtId="0" fontId="3" fillId="0" borderId="4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1" xfId="0" applyFont="1" applyFill="1" applyBorder="1"/>
    <xf numFmtId="164" fontId="3" fillId="0" borderId="1" xfId="0" applyNumberFormat="1" applyFont="1" applyFill="1" applyBorder="1"/>
    <xf numFmtId="0" fontId="3" fillId="0" borderId="0" xfId="0" applyFont="1" applyFill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9" fontId="2" fillId="0" borderId="0" xfId="0" applyNumberFormat="1" applyFont="1" applyAlignment="1">
      <alignment vertical="center"/>
    </xf>
    <xf numFmtId="9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9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 wrapText="1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/>
    </xf>
    <xf numFmtId="2" fontId="2" fillId="6" borderId="1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vertical="center"/>
    </xf>
    <xf numFmtId="165" fontId="2" fillId="6" borderId="1" xfId="0" applyNumberFormat="1" applyFont="1" applyFill="1" applyBorder="1" applyAlignment="1">
      <alignment vertical="center"/>
    </xf>
    <xf numFmtId="3" fontId="2" fillId="6" borderId="1" xfId="0" applyNumberFormat="1" applyFont="1" applyFill="1" applyBorder="1" applyAlignment="1">
      <alignment vertical="center"/>
    </xf>
    <xf numFmtId="1" fontId="1" fillId="6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1"/>
  <sheetViews>
    <sheetView workbookViewId="0">
      <selection activeCell="P24" sqref="P24"/>
    </sheetView>
  </sheetViews>
  <sheetFormatPr baseColWidth="10" defaultColWidth="11.5" defaultRowHeight="14" x14ac:dyDescent="0.2"/>
  <cols>
    <col min="1" max="1" width="2.5" style="29" customWidth="1"/>
    <col min="2" max="2" width="29.1640625" style="29" customWidth="1"/>
    <col min="3" max="3" width="12" style="30" customWidth="1"/>
    <col min="4" max="8" width="12" style="29" customWidth="1"/>
    <col min="9" max="9" width="29.1640625" style="30" customWidth="1"/>
    <col min="10" max="10" width="10.83203125" style="30" customWidth="1"/>
    <col min="11" max="11" width="10.5" style="29" customWidth="1"/>
    <col min="12" max="15" width="11.1640625" style="29" customWidth="1"/>
    <col min="16" max="17" width="12.6640625" style="29" customWidth="1"/>
    <col min="18" max="16384" width="11.5" style="29"/>
  </cols>
  <sheetData>
    <row r="1" spans="1:17" ht="15" x14ac:dyDescent="0.2">
      <c r="B1" s="66" t="s">
        <v>116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3" spans="1:17" x14ac:dyDescent="0.2">
      <c r="B3" s="57"/>
      <c r="C3" s="58"/>
      <c r="D3" s="57"/>
      <c r="E3" s="57"/>
      <c r="F3" s="57"/>
      <c r="G3" s="57"/>
    </row>
    <row r="5" spans="1:17" s="34" customFormat="1" ht="15" x14ac:dyDescent="0.2">
      <c r="B5" s="68" t="s">
        <v>109</v>
      </c>
      <c r="C5" s="69"/>
      <c r="D5" s="69"/>
      <c r="E5" s="69"/>
      <c r="F5" s="69"/>
      <c r="G5" s="69"/>
      <c r="H5" s="69"/>
      <c r="I5" s="68" t="s">
        <v>108</v>
      </c>
      <c r="J5" s="69"/>
      <c r="K5" s="69"/>
      <c r="L5" s="69"/>
      <c r="M5" s="69"/>
      <c r="N5" s="69"/>
      <c r="O5" s="69"/>
      <c r="P5" s="70" t="s">
        <v>73</v>
      </c>
      <c r="Q5" s="70"/>
    </row>
    <row r="6" spans="1:17" s="31" customFormat="1" ht="45" x14ac:dyDescent="0.2">
      <c r="A6" s="45" t="s">
        <v>96</v>
      </c>
      <c r="B6" s="37" t="s">
        <v>107</v>
      </c>
      <c r="C6" s="32" t="s">
        <v>3</v>
      </c>
      <c r="D6" s="48" t="s">
        <v>5</v>
      </c>
      <c r="E6" s="32" t="s">
        <v>67</v>
      </c>
      <c r="F6" s="32" t="s">
        <v>68</v>
      </c>
      <c r="G6" s="32" t="s">
        <v>72</v>
      </c>
      <c r="H6" s="32" t="s">
        <v>71</v>
      </c>
      <c r="I6" s="37" t="s">
        <v>107</v>
      </c>
      <c r="J6" s="32" t="s">
        <v>3</v>
      </c>
      <c r="K6" s="48" t="s">
        <v>5</v>
      </c>
      <c r="L6" s="32" t="s">
        <v>67</v>
      </c>
      <c r="M6" s="32" t="s">
        <v>68</v>
      </c>
      <c r="N6" s="32" t="s">
        <v>72</v>
      </c>
      <c r="O6" s="32" t="s">
        <v>71</v>
      </c>
      <c r="P6" s="33" t="s">
        <v>74</v>
      </c>
      <c r="Q6" s="33" t="s">
        <v>75</v>
      </c>
    </row>
    <row r="7" spans="1:17" ht="15" x14ac:dyDescent="0.2">
      <c r="A7" s="35">
        <f t="shared" ref="A7:A13" si="0">+A18</f>
        <v>2</v>
      </c>
      <c r="B7" s="36" t="s">
        <v>0</v>
      </c>
      <c r="C7" s="59" t="s">
        <v>47</v>
      </c>
      <c r="D7" s="64">
        <f>+H17</f>
        <v>370800</v>
      </c>
      <c r="E7" s="61">
        <f t="shared" ref="E7:E13" si="1">VLOOKUP(B7,$B$66:$D$97,3,FALSE)</f>
        <v>0.80394859414455233</v>
      </c>
      <c r="F7" s="64">
        <f t="shared" ref="F7:F13" si="2">+E7*D7</f>
        <v>298104.13870880002</v>
      </c>
      <c r="G7" s="61">
        <f t="shared" ref="G7:G13" si="3">VLOOKUP(B7,$B$66:$E$97,4,FALSE)</f>
        <v>0.253</v>
      </c>
      <c r="H7" s="64">
        <f t="shared" ref="H7:H13" si="4">+G7*D7</f>
        <v>93812.4</v>
      </c>
      <c r="I7" s="36" t="s">
        <v>80</v>
      </c>
      <c r="J7" s="59" t="str">
        <f t="shared" ref="J7:J13" si="5">VLOOKUP(I7,$B$66:$C$97,2,FALSE)</f>
        <v>km</v>
      </c>
      <c r="K7" s="60">
        <f>+H17</f>
        <v>370800</v>
      </c>
      <c r="L7" s="61">
        <f t="shared" ref="L7:L13" si="6">VLOOKUP(I7,$B$66:$D$97,3,FALSE)</f>
        <v>1.7241379310344831E-2</v>
      </c>
      <c r="M7" s="62">
        <f t="shared" ref="M7:M13" si="7">+L7*K7</f>
        <v>6393.1034482758632</v>
      </c>
      <c r="N7" s="61">
        <f t="shared" ref="N7:N13" si="8">VLOOKUP(I7,$B$66:$E$97,4,FALSE)</f>
        <v>5.0000000000000001E-3</v>
      </c>
      <c r="O7" s="63">
        <f t="shared" ref="O7:O13" si="9">+N7*K7</f>
        <v>1854</v>
      </c>
      <c r="P7" s="65">
        <f t="shared" ref="P7:P13" si="10">+F7-M7</f>
        <v>291711.03526052414</v>
      </c>
      <c r="Q7" s="65">
        <f t="shared" ref="Q7:Q13" si="11">+H7-O7</f>
        <v>91958.399999999994</v>
      </c>
    </row>
    <row r="8" spans="1:17" x14ac:dyDescent="0.2">
      <c r="A8" s="35">
        <f t="shared" si="0"/>
        <v>3</v>
      </c>
      <c r="B8" s="36"/>
      <c r="C8" s="59"/>
      <c r="D8" s="60">
        <f t="shared" ref="D8:D13" si="12">+H19</f>
        <v>0</v>
      </c>
      <c r="E8" s="61" t="e">
        <f t="shared" si="1"/>
        <v>#N/A</v>
      </c>
      <c r="F8" s="64" t="e">
        <f t="shared" si="2"/>
        <v>#N/A</v>
      </c>
      <c r="G8" s="61" t="e">
        <f t="shared" si="3"/>
        <v>#N/A</v>
      </c>
      <c r="H8" s="64" t="e">
        <f t="shared" si="4"/>
        <v>#N/A</v>
      </c>
      <c r="I8" s="36"/>
      <c r="J8" s="59" t="e">
        <f t="shared" si="5"/>
        <v>#N/A</v>
      </c>
      <c r="K8" s="60">
        <f t="shared" ref="K8:K13" si="13">+H18</f>
        <v>0</v>
      </c>
      <c r="L8" s="61" t="e">
        <f t="shared" si="6"/>
        <v>#N/A</v>
      </c>
      <c r="M8" s="62" t="e">
        <f t="shared" si="7"/>
        <v>#N/A</v>
      </c>
      <c r="N8" s="61" t="e">
        <f t="shared" si="8"/>
        <v>#N/A</v>
      </c>
      <c r="O8" s="63" t="e">
        <f t="shared" si="9"/>
        <v>#N/A</v>
      </c>
      <c r="P8" s="65" t="e">
        <f t="shared" si="10"/>
        <v>#N/A</v>
      </c>
      <c r="Q8" s="65" t="e">
        <f t="shared" si="11"/>
        <v>#N/A</v>
      </c>
    </row>
    <row r="9" spans="1:17" x14ac:dyDescent="0.2">
      <c r="A9" s="35">
        <f t="shared" si="0"/>
        <v>4</v>
      </c>
      <c r="B9" s="36"/>
      <c r="C9" s="59"/>
      <c r="D9" s="60">
        <f t="shared" si="12"/>
        <v>0</v>
      </c>
      <c r="E9" s="61" t="e">
        <f t="shared" si="1"/>
        <v>#N/A</v>
      </c>
      <c r="F9" s="64" t="e">
        <f t="shared" si="2"/>
        <v>#N/A</v>
      </c>
      <c r="G9" s="61" t="e">
        <f t="shared" si="3"/>
        <v>#N/A</v>
      </c>
      <c r="H9" s="64" t="e">
        <f t="shared" si="4"/>
        <v>#N/A</v>
      </c>
      <c r="I9" s="36"/>
      <c r="J9" s="59" t="e">
        <f t="shared" si="5"/>
        <v>#N/A</v>
      </c>
      <c r="K9" s="60">
        <f t="shared" si="13"/>
        <v>0</v>
      </c>
      <c r="L9" s="61" t="e">
        <f t="shared" si="6"/>
        <v>#N/A</v>
      </c>
      <c r="M9" s="62" t="e">
        <f t="shared" si="7"/>
        <v>#N/A</v>
      </c>
      <c r="N9" s="61" t="e">
        <f t="shared" si="8"/>
        <v>#N/A</v>
      </c>
      <c r="O9" s="63" t="e">
        <f t="shared" si="9"/>
        <v>#N/A</v>
      </c>
      <c r="P9" s="65" t="e">
        <f t="shared" si="10"/>
        <v>#N/A</v>
      </c>
      <c r="Q9" s="65" t="e">
        <f t="shared" si="11"/>
        <v>#N/A</v>
      </c>
    </row>
    <row r="10" spans="1:17" x14ac:dyDescent="0.2">
      <c r="A10" s="35">
        <f t="shared" si="0"/>
        <v>5</v>
      </c>
      <c r="B10" s="36"/>
      <c r="C10" s="59"/>
      <c r="D10" s="60">
        <f t="shared" si="12"/>
        <v>0</v>
      </c>
      <c r="E10" s="61" t="e">
        <f t="shared" si="1"/>
        <v>#N/A</v>
      </c>
      <c r="F10" s="64" t="e">
        <f t="shared" si="2"/>
        <v>#N/A</v>
      </c>
      <c r="G10" s="61" t="e">
        <f t="shared" si="3"/>
        <v>#N/A</v>
      </c>
      <c r="H10" s="64" t="e">
        <f t="shared" si="4"/>
        <v>#N/A</v>
      </c>
      <c r="I10" s="36"/>
      <c r="J10" s="59" t="e">
        <f t="shared" si="5"/>
        <v>#N/A</v>
      </c>
      <c r="K10" s="60">
        <f t="shared" si="13"/>
        <v>0</v>
      </c>
      <c r="L10" s="61" t="e">
        <f t="shared" si="6"/>
        <v>#N/A</v>
      </c>
      <c r="M10" s="62" t="e">
        <f t="shared" si="7"/>
        <v>#N/A</v>
      </c>
      <c r="N10" s="61" t="e">
        <f t="shared" si="8"/>
        <v>#N/A</v>
      </c>
      <c r="O10" s="63" t="e">
        <f t="shared" si="9"/>
        <v>#N/A</v>
      </c>
      <c r="P10" s="65" t="e">
        <f t="shared" si="10"/>
        <v>#N/A</v>
      </c>
      <c r="Q10" s="65" t="e">
        <f t="shared" si="11"/>
        <v>#N/A</v>
      </c>
    </row>
    <row r="11" spans="1:17" x14ac:dyDescent="0.2">
      <c r="A11" s="35">
        <f t="shared" si="0"/>
        <v>6</v>
      </c>
      <c r="B11" s="36"/>
      <c r="C11" s="59"/>
      <c r="D11" s="60">
        <f t="shared" si="12"/>
        <v>0</v>
      </c>
      <c r="E11" s="61" t="e">
        <f t="shared" si="1"/>
        <v>#N/A</v>
      </c>
      <c r="F11" s="64" t="e">
        <f t="shared" si="2"/>
        <v>#N/A</v>
      </c>
      <c r="G11" s="61" t="e">
        <f t="shared" si="3"/>
        <v>#N/A</v>
      </c>
      <c r="H11" s="64" t="e">
        <f t="shared" si="4"/>
        <v>#N/A</v>
      </c>
      <c r="I11" s="36"/>
      <c r="J11" s="59" t="e">
        <f t="shared" si="5"/>
        <v>#N/A</v>
      </c>
      <c r="K11" s="60">
        <f t="shared" si="13"/>
        <v>0</v>
      </c>
      <c r="L11" s="61" t="e">
        <f t="shared" si="6"/>
        <v>#N/A</v>
      </c>
      <c r="M11" s="62" t="e">
        <f t="shared" si="7"/>
        <v>#N/A</v>
      </c>
      <c r="N11" s="61" t="e">
        <f t="shared" si="8"/>
        <v>#N/A</v>
      </c>
      <c r="O11" s="63" t="e">
        <f t="shared" si="9"/>
        <v>#N/A</v>
      </c>
      <c r="P11" s="65" t="e">
        <f t="shared" si="10"/>
        <v>#N/A</v>
      </c>
      <c r="Q11" s="65" t="e">
        <f t="shared" si="11"/>
        <v>#N/A</v>
      </c>
    </row>
    <row r="12" spans="1:17" x14ac:dyDescent="0.2">
      <c r="A12" s="35">
        <f t="shared" si="0"/>
        <v>7</v>
      </c>
      <c r="B12" s="36"/>
      <c r="C12" s="59"/>
      <c r="D12" s="60">
        <f t="shared" si="12"/>
        <v>0</v>
      </c>
      <c r="E12" s="61" t="e">
        <f t="shared" si="1"/>
        <v>#N/A</v>
      </c>
      <c r="F12" s="64" t="e">
        <f t="shared" si="2"/>
        <v>#N/A</v>
      </c>
      <c r="G12" s="61" t="e">
        <f t="shared" si="3"/>
        <v>#N/A</v>
      </c>
      <c r="H12" s="64" t="e">
        <f t="shared" si="4"/>
        <v>#N/A</v>
      </c>
      <c r="I12" s="36"/>
      <c r="J12" s="59" t="e">
        <f t="shared" si="5"/>
        <v>#N/A</v>
      </c>
      <c r="K12" s="60">
        <f t="shared" si="13"/>
        <v>0</v>
      </c>
      <c r="L12" s="61" t="e">
        <f t="shared" si="6"/>
        <v>#N/A</v>
      </c>
      <c r="M12" s="62" t="e">
        <f t="shared" si="7"/>
        <v>#N/A</v>
      </c>
      <c r="N12" s="61" t="e">
        <f t="shared" si="8"/>
        <v>#N/A</v>
      </c>
      <c r="O12" s="63" t="e">
        <f t="shared" si="9"/>
        <v>#N/A</v>
      </c>
      <c r="P12" s="65" t="e">
        <f t="shared" si="10"/>
        <v>#N/A</v>
      </c>
      <c r="Q12" s="65" t="e">
        <f t="shared" si="11"/>
        <v>#N/A</v>
      </c>
    </row>
    <row r="13" spans="1:17" x14ac:dyDescent="0.2">
      <c r="A13" s="35">
        <f t="shared" si="0"/>
        <v>8</v>
      </c>
      <c r="B13" s="36"/>
      <c r="C13" s="59"/>
      <c r="D13" s="60">
        <f t="shared" si="12"/>
        <v>0</v>
      </c>
      <c r="E13" s="61" t="e">
        <f t="shared" si="1"/>
        <v>#N/A</v>
      </c>
      <c r="F13" s="64" t="e">
        <f t="shared" si="2"/>
        <v>#N/A</v>
      </c>
      <c r="G13" s="61" t="e">
        <f t="shared" si="3"/>
        <v>#N/A</v>
      </c>
      <c r="H13" s="64" t="e">
        <f t="shared" si="4"/>
        <v>#N/A</v>
      </c>
      <c r="I13" s="36"/>
      <c r="J13" s="59" t="e">
        <f t="shared" si="5"/>
        <v>#N/A</v>
      </c>
      <c r="K13" s="60">
        <f t="shared" si="13"/>
        <v>0</v>
      </c>
      <c r="L13" s="61" t="e">
        <f t="shared" si="6"/>
        <v>#N/A</v>
      </c>
      <c r="M13" s="62" t="e">
        <f t="shared" si="7"/>
        <v>#N/A</v>
      </c>
      <c r="N13" s="61" t="e">
        <f t="shared" si="8"/>
        <v>#N/A</v>
      </c>
      <c r="O13" s="63" t="e">
        <f t="shared" si="9"/>
        <v>#N/A</v>
      </c>
      <c r="P13" s="65" t="e">
        <f t="shared" si="10"/>
        <v>#N/A</v>
      </c>
      <c r="Q13" s="65" t="e">
        <f t="shared" si="11"/>
        <v>#N/A</v>
      </c>
    </row>
    <row r="16" spans="1:17" ht="68.25" customHeight="1" x14ac:dyDescent="0.2">
      <c r="A16" s="35" t="str">
        <f>A6</f>
        <v>N°</v>
      </c>
      <c r="B16" s="45" t="s">
        <v>97</v>
      </c>
      <c r="C16" s="32" t="s">
        <v>3</v>
      </c>
      <c r="D16" s="49" t="s">
        <v>100</v>
      </c>
      <c r="E16" s="49" t="s">
        <v>98</v>
      </c>
      <c r="F16" s="49" t="s">
        <v>99</v>
      </c>
      <c r="G16" s="49" t="s">
        <v>103</v>
      </c>
      <c r="H16" s="45" t="s">
        <v>5</v>
      </c>
    </row>
    <row r="17" spans="1:10" ht="15" x14ac:dyDescent="0.2">
      <c r="A17" s="35">
        <v>1</v>
      </c>
      <c r="B17" s="50" t="s">
        <v>115</v>
      </c>
      <c r="C17" s="36" t="str">
        <f>C7</f>
        <v>km</v>
      </c>
      <c r="D17" s="35">
        <v>30.9</v>
      </c>
      <c r="E17" s="35">
        <v>120</v>
      </c>
      <c r="F17" s="35">
        <v>250</v>
      </c>
      <c r="G17" s="47">
        <v>0.4</v>
      </c>
      <c r="H17" s="60">
        <f>+D17*E17*F17*G17</f>
        <v>370800</v>
      </c>
      <c r="J17" s="29"/>
    </row>
    <row r="18" spans="1:10" x14ac:dyDescent="0.2">
      <c r="A18" s="35">
        <v>2</v>
      </c>
      <c r="B18" s="50"/>
      <c r="C18" s="36">
        <f t="shared" ref="C18:C24" si="14">C8</f>
        <v>0</v>
      </c>
      <c r="D18" s="35"/>
      <c r="E18" s="35"/>
      <c r="F18" s="35"/>
      <c r="G18" s="47"/>
      <c r="H18" s="60">
        <f t="shared" ref="H18:H24" si="15">+D18*E18*F18*G18</f>
        <v>0</v>
      </c>
      <c r="J18" s="29"/>
    </row>
    <row r="19" spans="1:10" x14ac:dyDescent="0.2">
      <c r="A19" s="35">
        <v>3</v>
      </c>
      <c r="B19" s="50"/>
      <c r="C19" s="36">
        <f t="shared" si="14"/>
        <v>0</v>
      </c>
      <c r="D19" s="35"/>
      <c r="E19" s="35"/>
      <c r="F19" s="35"/>
      <c r="G19" s="47"/>
      <c r="H19" s="60">
        <f t="shared" si="15"/>
        <v>0</v>
      </c>
      <c r="J19" s="29" t="s">
        <v>104</v>
      </c>
    </row>
    <row r="20" spans="1:10" x14ac:dyDescent="0.2">
      <c r="A20" s="35">
        <v>4</v>
      </c>
      <c r="B20" s="50"/>
      <c r="C20" s="36">
        <f t="shared" si="14"/>
        <v>0</v>
      </c>
      <c r="D20" s="35"/>
      <c r="E20" s="35"/>
      <c r="F20" s="35"/>
      <c r="G20" s="47"/>
      <c r="H20" s="60">
        <f t="shared" si="15"/>
        <v>0</v>
      </c>
      <c r="J20" s="29" t="s">
        <v>105</v>
      </c>
    </row>
    <row r="21" spans="1:10" x14ac:dyDescent="0.2">
      <c r="A21" s="35">
        <v>5</v>
      </c>
      <c r="B21" s="50"/>
      <c r="C21" s="36">
        <f t="shared" si="14"/>
        <v>0</v>
      </c>
      <c r="D21" s="35"/>
      <c r="E21" s="35"/>
      <c r="F21" s="35"/>
      <c r="G21" s="47"/>
      <c r="H21" s="60">
        <f t="shared" si="15"/>
        <v>0</v>
      </c>
      <c r="J21" s="29" t="s">
        <v>106</v>
      </c>
    </row>
    <row r="22" spans="1:10" x14ac:dyDescent="0.2">
      <c r="A22" s="35">
        <v>6</v>
      </c>
      <c r="B22" s="50"/>
      <c r="C22" s="36">
        <f t="shared" si="14"/>
        <v>0</v>
      </c>
      <c r="D22" s="35"/>
      <c r="E22" s="35"/>
      <c r="F22" s="35"/>
      <c r="G22" s="47"/>
      <c r="H22" s="60">
        <f t="shared" si="15"/>
        <v>0</v>
      </c>
      <c r="J22" s="29"/>
    </row>
    <row r="23" spans="1:10" x14ac:dyDescent="0.2">
      <c r="A23" s="35">
        <v>7</v>
      </c>
      <c r="B23" s="50"/>
      <c r="C23" s="36">
        <f t="shared" si="14"/>
        <v>0</v>
      </c>
      <c r="D23" s="35"/>
      <c r="E23" s="35"/>
      <c r="F23" s="35"/>
      <c r="G23" s="47"/>
      <c r="H23" s="60">
        <f t="shared" si="15"/>
        <v>0</v>
      </c>
      <c r="J23" s="29"/>
    </row>
    <row r="24" spans="1:10" x14ac:dyDescent="0.2">
      <c r="A24" s="35">
        <v>8</v>
      </c>
      <c r="B24" s="50"/>
      <c r="C24" s="36">
        <f t="shared" si="14"/>
        <v>0</v>
      </c>
      <c r="D24" s="35"/>
      <c r="E24" s="35"/>
      <c r="F24" s="35"/>
      <c r="G24" s="47"/>
      <c r="H24" s="60">
        <f t="shared" si="15"/>
        <v>0</v>
      </c>
      <c r="J24" s="29"/>
    </row>
    <row r="27" spans="1:10" x14ac:dyDescent="0.2">
      <c r="J27" s="29"/>
    </row>
    <row r="65" spans="2:5" ht="30" x14ac:dyDescent="0.2">
      <c r="D65" s="36" t="s">
        <v>69</v>
      </c>
      <c r="E65" s="36" t="s">
        <v>95</v>
      </c>
    </row>
    <row r="66" spans="2:5" ht="15" x14ac:dyDescent="0.2">
      <c r="B66" s="43" t="s">
        <v>1</v>
      </c>
      <c r="C66" s="36" t="s">
        <v>47</v>
      </c>
      <c r="D66" s="41">
        <f>+'Base carbone 2019'!H26</f>
        <v>0.82922140339634731</v>
      </c>
      <c r="E66" s="39">
        <f>'Base carbone 2019'!H5</f>
        <v>0.25879999999999997</v>
      </c>
    </row>
    <row r="67" spans="2:5" ht="15" x14ac:dyDescent="0.2">
      <c r="B67" s="43" t="s">
        <v>2</v>
      </c>
      <c r="C67" s="36" t="s">
        <v>47</v>
      </c>
      <c r="D67" s="41">
        <f>+'Base carbone 2019'!H27</f>
        <v>0.77867578489275724</v>
      </c>
      <c r="E67" s="39">
        <f>'Base carbone 2019'!H6</f>
        <v>0.2505</v>
      </c>
    </row>
    <row r="68" spans="2:5" ht="15" x14ac:dyDescent="0.2">
      <c r="B68" s="43" t="s">
        <v>0</v>
      </c>
      <c r="C68" s="36" t="s">
        <v>47</v>
      </c>
      <c r="D68" s="41">
        <f>+'Base carbone 2019'!H28</f>
        <v>0.80394859414455233</v>
      </c>
      <c r="E68" s="39">
        <f>'Base carbone 2019'!H7</f>
        <v>0.253</v>
      </c>
    </row>
    <row r="69" spans="2:5" ht="15" x14ac:dyDescent="0.2">
      <c r="B69" s="44" t="s">
        <v>13</v>
      </c>
      <c r="C69" s="36" t="s">
        <v>47</v>
      </c>
      <c r="D69" s="41">
        <f>+'Base carbone 2019'!H29</f>
        <v>0.31528356296058963</v>
      </c>
      <c r="E69" s="39">
        <f>'Base carbone 2019'!H8</f>
        <v>9.8400000000000015E-2</v>
      </c>
    </row>
    <row r="70" spans="2:5" ht="15" x14ac:dyDescent="0.2">
      <c r="B70" s="44" t="s">
        <v>14</v>
      </c>
      <c r="C70" s="36" t="s">
        <v>47</v>
      </c>
      <c r="D70" s="41">
        <f>+'Base carbone 2019'!H30</f>
        <v>0.49887856456264024</v>
      </c>
      <c r="E70" s="39">
        <f>'Base carbone 2019'!H9</f>
        <v>0.15570000000000001</v>
      </c>
    </row>
    <row r="71" spans="2:5" ht="15" x14ac:dyDescent="0.2">
      <c r="B71" s="43" t="s">
        <v>15</v>
      </c>
      <c r="C71" s="36" t="s">
        <v>47</v>
      </c>
      <c r="D71" s="41">
        <f>+'Base carbone 2019'!H31</f>
        <v>0.65587952579301512</v>
      </c>
      <c r="E71" s="39">
        <f>'Base carbone 2019'!H10</f>
        <v>0.20470000000000002</v>
      </c>
    </row>
    <row r="72" spans="2:5" ht="15" x14ac:dyDescent="0.2">
      <c r="B72" s="43" t="s">
        <v>16</v>
      </c>
      <c r="C72" s="36" t="s">
        <v>48</v>
      </c>
      <c r="D72" s="41">
        <f>+'Base carbone 2019'!H32</f>
        <v>0.51849549269505757</v>
      </c>
      <c r="E72" s="39">
        <f>'Base carbone 2019'!H11</f>
        <v>0.1668</v>
      </c>
    </row>
    <row r="73" spans="2:5" ht="15" x14ac:dyDescent="0.2">
      <c r="B73" s="43" t="s">
        <v>18</v>
      </c>
      <c r="C73" s="36" t="s">
        <v>48</v>
      </c>
      <c r="D73" s="41">
        <f>+'Base carbone 2019'!H33</f>
        <v>0.56325769350326382</v>
      </c>
      <c r="E73" s="39">
        <f>'Base carbone 2019'!H12</f>
        <v>0.18119999999999997</v>
      </c>
    </row>
    <row r="74" spans="2:5" ht="15" x14ac:dyDescent="0.2">
      <c r="B74" s="43" t="s">
        <v>19</v>
      </c>
      <c r="C74" s="36" t="s">
        <v>48</v>
      </c>
      <c r="D74" s="41">
        <f>+'Base carbone 2019'!H34</f>
        <v>0.47870686975442961</v>
      </c>
      <c r="E74" s="39">
        <f>'Base carbone 2019'!H13</f>
        <v>0.154</v>
      </c>
    </row>
    <row r="75" spans="2:5" ht="15" x14ac:dyDescent="0.2">
      <c r="B75" s="43" t="s">
        <v>25</v>
      </c>
      <c r="C75" s="36" t="s">
        <v>48</v>
      </c>
      <c r="D75" s="41">
        <f>+'Base carbone 2019'!H35</f>
        <v>0.16900000000000001</v>
      </c>
      <c r="E75" s="39">
        <f>'Base carbone 2019'!H14</f>
        <v>8.9100000000000013E-3</v>
      </c>
    </row>
    <row r="76" spans="2:5" ht="15" x14ac:dyDescent="0.2">
      <c r="B76" s="43" t="s">
        <v>28</v>
      </c>
      <c r="C76" s="36" t="s">
        <v>48</v>
      </c>
      <c r="D76" s="41">
        <f>+'Base carbone 2019'!H36</f>
        <v>0.24805719614547714</v>
      </c>
      <c r="E76" s="39">
        <f>'Base carbone 2019'!H15</f>
        <v>7.9799999999999996E-2</v>
      </c>
    </row>
    <row r="77" spans="2:5" ht="15" x14ac:dyDescent="0.2">
      <c r="B77" s="43" t="s">
        <v>30</v>
      </c>
      <c r="C77" s="36" t="s">
        <v>48</v>
      </c>
      <c r="D77" s="41">
        <f>+'Base carbone 2019'!H37</f>
        <v>0.129</v>
      </c>
      <c r="E77" s="39">
        <f>'Base carbone 2019'!H16</f>
        <v>6.8100000000000001E-3</v>
      </c>
    </row>
    <row r="78" spans="2:5" ht="15" x14ac:dyDescent="0.2">
      <c r="B78" s="43" t="s">
        <v>31</v>
      </c>
      <c r="C78" s="36" t="s">
        <v>48</v>
      </c>
      <c r="D78" s="41">
        <f>+'Base carbone 2019'!H38</f>
        <v>0.126</v>
      </c>
      <c r="E78" s="39">
        <f>'Base carbone 2019'!H17</f>
        <v>6.6400000000000001E-3</v>
      </c>
    </row>
    <row r="79" spans="2:5" ht="15" x14ac:dyDescent="0.2">
      <c r="B79" s="43" t="s">
        <v>83</v>
      </c>
      <c r="C79" s="36" t="s">
        <v>47</v>
      </c>
      <c r="D79" s="41">
        <v>0</v>
      </c>
      <c r="E79" s="39">
        <v>0</v>
      </c>
    </row>
    <row r="80" spans="2:5" ht="15" x14ac:dyDescent="0.2">
      <c r="B80" s="43" t="s">
        <v>80</v>
      </c>
      <c r="C80" s="36" t="s">
        <v>47</v>
      </c>
      <c r="D80" s="41">
        <f>+'Base carbone 2019'!H48</f>
        <v>1.7241379310344831E-2</v>
      </c>
      <c r="E80" s="39">
        <f>+'Base carbone 2019'!H47</f>
        <v>5.0000000000000001E-3</v>
      </c>
    </row>
    <row r="81" spans="2:5" ht="15" x14ac:dyDescent="0.2">
      <c r="B81" s="43" t="s">
        <v>85</v>
      </c>
      <c r="C81" s="36" t="s">
        <v>47</v>
      </c>
      <c r="D81" s="41">
        <f>+'Base carbone 2019'!H50</f>
        <v>5.1724137931034482E-2</v>
      </c>
      <c r="E81" s="39">
        <f>+'Base carbone 2019'!H49</f>
        <v>1.4999999999999999E-2</v>
      </c>
    </row>
    <row r="82" spans="2:5" ht="15" x14ac:dyDescent="0.2">
      <c r="B82" s="43" t="s">
        <v>54</v>
      </c>
      <c r="C82" s="36" t="s">
        <v>47</v>
      </c>
      <c r="D82" s="41">
        <v>0</v>
      </c>
      <c r="E82" s="39">
        <v>0</v>
      </c>
    </row>
    <row r="83" spans="2:5" ht="15" x14ac:dyDescent="0.2">
      <c r="B83" s="43" t="s">
        <v>51</v>
      </c>
      <c r="C83" s="36" t="s">
        <v>48</v>
      </c>
      <c r="D83" s="42" t="s">
        <v>84</v>
      </c>
      <c r="E83" s="40" t="s">
        <v>84</v>
      </c>
    </row>
    <row r="84" spans="2:5" ht="15" x14ac:dyDescent="0.2">
      <c r="B84" s="35" t="s">
        <v>52</v>
      </c>
      <c r="C84" s="36" t="s">
        <v>48</v>
      </c>
      <c r="D84" s="42" t="s">
        <v>84</v>
      </c>
      <c r="E84" s="40" t="s">
        <v>84</v>
      </c>
    </row>
    <row r="85" spans="2:5" ht="15" x14ac:dyDescent="0.2">
      <c r="B85" s="35" t="s">
        <v>53</v>
      </c>
      <c r="C85" s="36" t="s">
        <v>48</v>
      </c>
      <c r="D85" s="42" t="s">
        <v>84</v>
      </c>
      <c r="E85" s="40" t="s">
        <v>84</v>
      </c>
    </row>
    <row r="86" spans="2:5" ht="15" x14ac:dyDescent="0.2">
      <c r="B86" s="35" t="s">
        <v>55</v>
      </c>
      <c r="C86" s="36" t="s">
        <v>48</v>
      </c>
      <c r="D86" s="41" t="e">
        <f>+#REF!</f>
        <v>#REF!</v>
      </c>
      <c r="E86" s="39" t="e">
        <f>+#REF!</f>
        <v>#REF!</v>
      </c>
    </row>
    <row r="87" spans="2:5" ht="15" x14ac:dyDescent="0.2">
      <c r="B87" s="35" t="s">
        <v>56</v>
      </c>
      <c r="C87" s="36" t="s">
        <v>48</v>
      </c>
      <c r="D87" s="41" t="e">
        <f>+#REF!</f>
        <v>#REF!</v>
      </c>
      <c r="E87" s="39" t="e">
        <f>+#REF!</f>
        <v>#REF!</v>
      </c>
    </row>
    <row r="88" spans="2:5" ht="15" x14ac:dyDescent="0.2">
      <c r="B88" s="43" t="s">
        <v>58</v>
      </c>
      <c r="C88" s="36" t="s">
        <v>48</v>
      </c>
      <c r="D88" s="41" t="e">
        <f>#REF!</f>
        <v>#REF!</v>
      </c>
      <c r="E88" s="39" t="e">
        <f>#REF!</f>
        <v>#REF!</v>
      </c>
    </row>
    <row r="89" spans="2:5" ht="15" x14ac:dyDescent="0.2">
      <c r="B89" s="35" t="s">
        <v>57</v>
      </c>
      <c r="C89" s="36" t="s">
        <v>48</v>
      </c>
      <c r="D89" s="41" t="e">
        <f>#REF!</f>
        <v>#REF!</v>
      </c>
      <c r="E89" s="39" t="e">
        <f>#REF!</f>
        <v>#REF!</v>
      </c>
    </row>
    <row r="90" spans="2:5" ht="15" x14ac:dyDescent="0.2">
      <c r="B90" s="35" t="s">
        <v>61</v>
      </c>
      <c r="C90" s="36" t="s">
        <v>48</v>
      </c>
      <c r="D90" s="42" t="s">
        <v>84</v>
      </c>
      <c r="E90" s="40" t="s">
        <v>84</v>
      </c>
    </row>
    <row r="91" spans="2:5" ht="15" x14ac:dyDescent="0.2">
      <c r="B91" s="35" t="s">
        <v>64</v>
      </c>
      <c r="C91" s="36" t="s">
        <v>48</v>
      </c>
      <c r="D91" s="41" t="e">
        <f>+#REF!</f>
        <v>#REF!</v>
      </c>
      <c r="E91" s="39" t="e">
        <f>+#REF!</f>
        <v>#REF!</v>
      </c>
    </row>
    <row r="92" spans="2:5" ht="15" x14ac:dyDescent="0.2">
      <c r="B92" s="35" t="s">
        <v>63</v>
      </c>
      <c r="C92" s="36" t="s">
        <v>48</v>
      </c>
      <c r="D92" s="41" t="e">
        <f>+#REF!</f>
        <v>#REF!</v>
      </c>
      <c r="E92" s="39" t="e">
        <f>+#REF!</f>
        <v>#REF!</v>
      </c>
    </row>
    <row r="93" spans="2:5" ht="15" x14ac:dyDescent="0.2">
      <c r="B93" s="35" t="s">
        <v>65</v>
      </c>
      <c r="C93" s="36" t="s">
        <v>48</v>
      </c>
      <c r="D93" s="41" t="e">
        <f>+#REF!</f>
        <v>#REF!</v>
      </c>
      <c r="E93" s="39" t="e">
        <f>+#REF!</f>
        <v>#REF!</v>
      </c>
    </row>
    <row r="94" spans="2:5" ht="15" x14ac:dyDescent="0.2">
      <c r="B94" s="35" t="s">
        <v>66</v>
      </c>
      <c r="C94" s="36" t="s">
        <v>48</v>
      </c>
      <c r="D94" s="41" t="e">
        <f>+#REF!</f>
        <v>#REF!</v>
      </c>
      <c r="E94" s="39" t="e">
        <f>+#REF!</f>
        <v>#REF!</v>
      </c>
    </row>
    <row r="95" spans="2:5" ht="15" x14ac:dyDescent="0.2">
      <c r="B95" s="35" t="s">
        <v>101</v>
      </c>
      <c r="C95" s="36" t="s">
        <v>48</v>
      </c>
      <c r="D95" s="41" t="e">
        <f>VLOOKUP(#REF!,$B$122:$F$131,3,FALSE)</f>
        <v>#REF!</v>
      </c>
      <c r="E95" s="41" t="e">
        <f>VLOOKUP(#REF!,$B$122:$F$131,2,FALSE)</f>
        <v>#REF!</v>
      </c>
    </row>
    <row r="96" spans="2:5" ht="15" x14ac:dyDescent="0.2">
      <c r="B96" s="35" t="s">
        <v>102</v>
      </c>
      <c r="C96" s="36" t="s">
        <v>48</v>
      </c>
      <c r="D96" s="41" t="e">
        <f>VLOOKUP(#REF!,$B$122:$F$131,5,FALSE)</f>
        <v>#REF!</v>
      </c>
      <c r="E96" s="41" t="e">
        <f>VLOOKUP(#REF!,$B$122:$F$131,4,FALSE)</f>
        <v>#REF!</v>
      </c>
    </row>
    <row r="97" spans="2:5" ht="15" x14ac:dyDescent="0.2">
      <c r="B97" s="43" t="s">
        <v>46</v>
      </c>
      <c r="C97" s="36" t="s">
        <v>47</v>
      </c>
      <c r="D97" s="39"/>
      <c r="E97" s="39"/>
    </row>
    <row r="103" spans="2:5" x14ac:dyDescent="0.2">
      <c r="B103" s="35" t="s">
        <v>49</v>
      </c>
    </row>
    <row r="104" spans="2:5" x14ac:dyDescent="0.2">
      <c r="B104" s="35" t="s">
        <v>50</v>
      </c>
    </row>
    <row r="105" spans="2:5" x14ac:dyDescent="0.2">
      <c r="B105" s="43" t="s">
        <v>59</v>
      </c>
    </row>
    <row r="106" spans="2:5" x14ac:dyDescent="0.2">
      <c r="B106" s="35" t="s">
        <v>60</v>
      </c>
    </row>
    <row r="107" spans="2:5" x14ac:dyDescent="0.2">
      <c r="B107" s="35" t="s">
        <v>110</v>
      </c>
    </row>
    <row r="108" spans="2:5" x14ac:dyDescent="0.2">
      <c r="B108" s="35" t="s">
        <v>62</v>
      </c>
    </row>
    <row r="109" spans="2:5" x14ac:dyDescent="0.2">
      <c r="B109" s="35" t="s">
        <v>111</v>
      </c>
    </row>
    <row r="110" spans="2:5" x14ac:dyDescent="0.2">
      <c r="B110" s="35" t="s">
        <v>112</v>
      </c>
    </row>
    <row r="113" spans="2:10" ht="24" x14ac:dyDescent="0.2">
      <c r="C113" s="54" t="s">
        <v>49</v>
      </c>
      <c r="D113" s="54" t="s">
        <v>50</v>
      </c>
      <c r="E113" s="54" t="s">
        <v>59</v>
      </c>
      <c r="F113" s="54" t="s">
        <v>60</v>
      </c>
      <c r="G113" s="54" t="s">
        <v>110</v>
      </c>
      <c r="H113" s="54" t="s">
        <v>62</v>
      </c>
      <c r="I113" s="54" t="s">
        <v>111</v>
      </c>
      <c r="J113" s="54" t="s">
        <v>112</v>
      </c>
    </row>
    <row r="114" spans="2:10" x14ac:dyDescent="0.2">
      <c r="B114" s="55" t="s">
        <v>76</v>
      </c>
      <c r="C114" s="52" t="e">
        <f>#REF!</f>
        <v>#REF!</v>
      </c>
      <c r="D114" s="46" t="e">
        <f>#REF!</f>
        <v>#REF!</v>
      </c>
      <c r="E114" s="46" t="e">
        <f>#REF!</f>
        <v>#REF!</v>
      </c>
      <c r="F114" s="46" t="e">
        <f>#REF!</f>
        <v>#REF!</v>
      </c>
      <c r="G114" s="46" t="e">
        <f>#REF!</f>
        <v>#REF!</v>
      </c>
      <c r="H114" s="52" t="e">
        <f>#REF!</f>
        <v>#REF!</v>
      </c>
      <c r="I114" s="52" t="e">
        <f>#REF!</f>
        <v>#REF!</v>
      </c>
      <c r="J114" s="46" t="e">
        <f>#REF!</f>
        <v>#REF!</v>
      </c>
    </row>
    <row r="115" spans="2:10" x14ac:dyDescent="0.2">
      <c r="B115" s="55" t="s">
        <v>77</v>
      </c>
      <c r="C115" s="52" t="e">
        <f>#REF!</f>
        <v>#REF!</v>
      </c>
      <c r="D115" s="46" t="e">
        <f>#REF!</f>
        <v>#REF!</v>
      </c>
      <c r="E115" s="46" t="e">
        <f>#REF!</f>
        <v>#REF!</v>
      </c>
      <c r="F115" s="46" t="e">
        <f>#REF!</f>
        <v>#REF!</v>
      </c>
      <c r="G115" s="46" t="e">
        <f>#REF!</f>
        <v>#REF!</v>
      </c>
      <c r="H115" s="52" t="e">
        <f>#REF!</f>
        <v>#REF!</v>
      </c>
      <c r="I115" s="52" t="e">
        <f>#REF!</f>
        <v>#REF!</v>
      </c>
      <c r="J115" s="46" t="e">
        <f>#REF!</f>
        <v>#REF!</v>
      </c>
    </row>
    <row r="116" spans="2:10" x14ac:dyDescent="0.2">
      <c r="B116" s="55" t="s">
        <v>78</v>
      </c>
      <c r="C116" s="52" t="e">
        <f>#REF!</f>
        <v>#REF!</v>
      </c>
      <c r="D116" s="46" t="e">
        <f>#REF!</f>
        <v>#REF!</v>
      </c>
      <c r="E116" s="46" t="e">
        <f>#REF!</f>
        <v>#REF!</v>
      </c>
      <c r="F116" s="46" t="e">
        <f>#REF!</f>
        <v>#REF!</v>
      </c>
      <c r="G116" s="46" t="e">
        <f>#REF!</f>
        <v>#REF!</v>
      </c>
      <c r="H116" s="52" t="e">
        <f>#REF!</f>
        <v>#REF!</v>
      </c>
      <c r="I116" s="52" t="e">
        <f>#REF!</f>
        <v>#REF!</v>
      </c>
      <c r="J116" s="46" t="e">
        <f>#REF!</f>
        <v>#REF!</v>
      </c>
    </row>
    <row r="117" spans="2:10" x14ac:dyDescent="0.2">
      <c r="B117" s="55" t="s">
        <v>79</v>
      </c>
      <c r="C117" s="52" t="e">
        <f>#REF!</f>
        <v>#REF!</v>
      </c>
      <c r="D117" s="46" t="e">
        <f>#REF!</f>
        <v>#REF!</v>
      </c>
      <c r="E117" s="46" t="e">
        <f>#REF!</f>
        <v>#REF!</v>
      </c>
      <c r="F117" s="46" t="e">
        <f>#REF!</f>
        <v>#REF!</v>
      </c>
      <c r="G117" s="46" t="e">
        <f>#REF!</f>
        <v>#REF!</v>
      </c>
      <c r="H117" s="52" t="e">
        <f>#REF!</f>
        <v>#REF!</v>
      </c>
      <c r="I117" s="52" t="e">
        <f>#REF!</f>
        <v>#REF!</v>
      </c>
      <c r="J117" s="46" t="e">
        <f>#REF!</f>
        <v>#REF!</v>
      </c>
    </row>
    <row r="118" spans="2:10" x14ac:dyDescent="0.2">
      <c r="B118" s="55" t="s">
        <v>80</v>
      </c>
      <c r="C118" s="52" t="e">
        <f>#REF!</f>
        <v>#REF!</v>
      </c>
      <c r="D118" s="46" t="e">
        <f>#REF!</f>
        <v>#REF!</v>
      </c>
      <c r="E118" s="46" t="e">
        <f>#REF!</f>
        <v>#REF!</v>
      </c>
      <c r="F118" s="46" t="e">
        <f>#REF!</f>
        <v>#REF!</v>
      </c>
      <c r="G118" s="46" t="e">
        <f>#REF!</f>
        <v>#REF!</v>
      </c>
      <c r="H118" s="52" t="e">
        <f>#REF!</f>
        <v>#REF!</v>
      </c>
      <c r="I118" s="52" t="e">
        <f>#REF!</f>
        <v>#REF!</v>
      </c>
      <c r="J118" s="46" t="e">
        <f>#REF!</f>
        <v>#REF!</v>
      </c>
    </row>
    <row r="119" spans="2:10" x14ac:dyDescent="0.2">
      <c r="B119" s="55" t="s">
        <v>81</v>
      </c>
      <c r="C119" s="52" t="e">
        <f>#REF!</f>
        <v>#REF!</v>
      </c>
      <c r="D119" s="46" t="e">
        <f>#REF!</f>
        <v>#REF!</v>
      </c>
      <c r="E119" s="46" t="e">
        <f>#REF!</f>
        <v>#REF!</v>
      </c>
      <c r="F119" s="46" t="e">
        <f>#REF!</f>
        <v>#REF!</v>
      </c>
      <c r="G119" s="46" t="e">
        <f>#REF!</f>
        <v>#REF!</v>
      </c>
      <c r="H119" s="52" t="e">
        <f>#REF!</f>
        <v>#REF!</v>
      </c>
      <c r="I119" s="52" t="e">
        <f>#REF!</f>
        <v>#REF!</v>
      </c>
      <c r="J119" s="46" t="e">
        <f>#REF!</f>
        <v>#REF!</v>
      </c>
    </row>
    <row r="122" spans="2:10" ht="14.25" customHeight="1" x14ac:dyDescent="0.2">
      <c r="C122" s="67" t="s">
        <v>101</v>
      </c>
      <c r="D122" s="67"/>
      <c r="E122" s="67" t="s">
        <v>102</v>
      </c>
      <c r="F122" s="67"/>
    </row>
    <row r="123" spans="2:10" ht="15" x14ac:dyDescent="0.2">
      <c r="C123" s="51" t="s">
        <v>113</v>
      </c>
      <c r="D123" s="31" t="s">
        <v>114</v>
      </c>
      <c r="E123" s="31" t="s">
        <v>113</v>
      </c>
      <c r="F123" s="31" t="s">
        <v>114</v>
      </c>
    </row>
    <row r="124" spans="2:10" x14ac:dyDescent="0.2">
      <c r="B124" s="35" t="s">
        <v>49</v>
      </c>
      <c r="C124" s="56" t="e">
        <f>#REF!</f>
        <v>#REF!</v>
      </c>
      <c r="D124" s="53" t="e">
        <f>#REF!</f>
        <v>#REF!</v>
      </c>
      <c r="E124" s="53" t="e">
        <f>#REF!</f>
        <v>#REF!</v>
      </c>
      <c r="F124" s="53" t="e">
        <f>#REF!</f>
        <v>#REF!</v>
      </c>
    </row>
    <row r="125" spans="2:10" x14ac:dyDescent="0.2">
      <c r="B125" s="35" t="s">
        <v>50</v>
      </c>
      <c r="C125" s="56" t="e">
        <f>#REF!</f>
        <v>#REF!</v>
      </c>
      <c r="D125" s="53" t="e">
        <f>#REF!</f>
        <v>#REF!</v>
      </c>
      <c r="E125" s="53" t="e">
        <f>#REF!</f>
        <v>#REF!</v>
      </c>
      <c r="F125" s="53" t="e">
        <f>#REF!</f>
        <v>#REF!</v>
      </c>
    </row>
    <row r="126" spans="2:10" x14ac:dyDescent="0.2">
      <c r="B126" s="43" t="s">
        <v>59</v>
      </c>
      <c r="C126" s="56" t="e">
        <f>#REF!</f>
        <v>#REF!</v>
      </c>
      <c r="D126" s="53" t="e">
        <f>#REF!</f>
        <v>#REF!</v>
      </c>
      <c r="E126" s="53" t="e">
        <f>#REF!</f>
        <v>#REF!</v>
      </c>
      <c r="F126" s="53" t="e">
        <f>#REF!</f>
        <v>#REF!</v>
      </c>
    </row>
    <row r="127" spans="2:10" x14ac:dyDescent="0.2">
      <c r="B127" s="35" t="s">
        <v>60</v>
      </c>
      <c r="C127" s="56" t="e">
        <f>#REF!</f>
        <v>#REF!</v>
      </c>
      <c r="D127" s="53" t="e">
        <f>#REF!</f>
        <v>#REF!</v>
      </c>
      <c r="E127" s="53" t="e">
        <f>#REF!</f>
        <v>#REF!</v>
      </c>
      <c r="F127" s="53" t="e">
        <f>#REF!</f>
        <v>#REF!</v>
      </c>
    </row>
    <row r="128" spans="2:10" x14ac:dyDescent="0.2">
      <c r="B128" s="35" t="s">
        <v>110</v>
      </c>
      <c r="C128" s="56" t="e">
        <f>#REF!</f>
        <v>#REF!</v>
      </c>
      <c r="D128" s="53" t="e">
        <f>#REF!</f>
        <v>#REF!</v>
      </c>
      <c r="E128" s="53" t="e">
        <f>#REF!</f>
        <v>#REF!</v>
      </c>
      <c r="F128" s="53" t="e">
        <f>#REF!</f>
        <v>#REF!</v>
      </c>
    </row>
    <row r="129" spans="2:6" x14ac:dyDescent="0.2">
      <c r="B129" s="35" t="s">
        <v>62</v>
      </c>
      <c r="C129" s="56" t="e">
        <f>#REF!</f>
        <v>#REF!</v>
      </c>
      <c r="D129" s="53" t="e">
        <f>#REF!</f>
        <v>#REF!</v>
      </c>
      <c r="E129" s="53" t="e">
        <f>#REF!</f>
        <v>#REF!</v>
      </c>
      <c r="F129" s="53" t="e">
        <f>#REF!</f>
        <v>#REF!</v>
      </c>
    </row>
    <row r="130" spans="2:6" x14ac:dyDescent="0.2">
      <c r="B130" s="35" t="s">
        <v>111</v>
      </c>
      <c r="C130" s="56" t="e">
        <f>#REF!</f>
        <v>#REF!</v>
      </c>
      <c r="D130" s="53" t="e">
        <f>#REF!</f>
        <v>#REF!</v>
      </c>
      <c r="E130" s="53" t="e">
        <f>#REF!</f>
        <v>#REF!</v>
      </c>
      <c r="F130" s="53" t="e">
        <f>#REF!</f>
        <v>#REF!</v>
      </c>
    </row>
    <row r="131" spans="2:6" x14ac:dyDescent="0.2">
      <c r="B131" s="35" t="s">
        <v>112</v>
      </c>
      <c r="C131" s="56" t="e">
        <f>#REF!</f>
        <v>#REF!</v>
      </c>
      <c r="D131" s="53" t="e">
        <f>#REF!</f>
        <v>#REF!</v>
      </c>
      <c r="E131" s="53" t="e">
        <f>#REF!</f>
        <v>#REF!</v>
      </c>
      <c r="F131" s="53" t="e">
        <f>#REF!</f>
        <v>#REF!</v>
      </c>
    </row>
  </sheetData>
  <mergeCells count="6">
    <mergeCell ref="B1:Q1"/>
    <mergeCell ref="C122:D122"/>
    <mergeCell ref="E122:F122"/>
    <mergeCell ref="B5:H5"/>
    <mergeCell ref="I5:O5"/>
    <mergeCell ref="P5:Q5"/>
  </mergeCells>
  <dataValidations count="1">
    <dataValidation type="list" allowBlank="1" showInputMessage="1" showErrorMessage="1" sqref="B7:B13 I7:I14" xr:uid="{00000000-0002-0000-0000-000000000000}">
      <formula1>$B$66:$B$97</formula1>
    </dataValidation>
  </dataValidations>
  <pageMargins left="0.7" right="0.7" top="0.75" bottom="0.75" header="0.3" footer="0.3"/>
  <pageSetup paperSize="9"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4"/>
  <sheetViews>
    <sheetView workbookViewId="0">
      <selection activeCell="H51" sqref="H51"/>
    </sheetView>
  </sheetViews>
  <sheetFormatPr baseColWidth="10" defaultColWidth="11.5" defaultRowHeight="14" x14ac:dyDescent="0.2"/>
  <cols>
    <col min="1" max="1" width="59.83203125" style="13" customWidth="1"/>
    <col min="2" max="2" width="14.5" style="13" customWidth="1"/>
    <col min="3" max="3" width="8.83203125" style="13" customWidth="1"/>
    <col min="4" max="4" width="16.83203125" style="13" customWidth="1"/>
    <col min="5" max="8" width="8.83203125" style="13" customWidth="1"/>
    <col min="9" max="9" width="13.83203125" style="13" customWidth="1"/>
    <col min="10" max="16384" width="11.5" style="13"/>
  </cols>
  <sheetData>
    <row r="1" spans="1:11" x14ac:dyDescent="0.2">
      <c r="A1" s="71" t="s">
        <v>42</v>
      </c>
      <c r="B1" s="71"/>
      <c r="C1" s="71"/>
      <c r="D1" s="71"/>
      <c r="E1" s="71"/>
      <c r="F1" s="71"/>
      <c r="G1" s="71"/>
      <c r="H1" s="71"/>
    </row>
    <row r="3" spans="1:11" x14ac:dyDescent="0.2">
      <c r="B3" s="72" t="s">
        <v>3</v>
      </c>
      <c r="C3" s="73" t="s">
        <v>5</v>
      </c>
      <c r="D3" s="74" t="s">
        <v>3</v>
      </c>
      <c r="E3" s="75" t="s">
        <v>5</v>
      </c>
      <c r="F3" s="75"/>
      <c r="G3" s="75"/>
      <c r="H3" s="75"/>
    </row>
    <row r="4" spans="1:11" x14ac:dyDescent="0.2">
      <c r="B4" s="72"/>
      <c r="C4" s="73"/>
      <c r="D4" s="74"/>
      <c r="E4" s="14" t="s">
        <v>10</v>
      </c>
      <c r="F4" s="14" t="s">
        <v>7</v>
      </c>
      <c r="G4" s="14" t="s">
        <v>8</v>
      </c>
      <c r="H4" s="14" t="s">
        <v>9</v>
      </c>
    </row>
    <row r="5" spans="1:11" x14ac:dyDescent="0.2">
      <c r="A5" s="15" t="s">
        <v>1</v>
      </c>
      <c r="B5" s="16" t="s">
        <v>4</v>
      </c>
      <c r="C5" s="17">
        <v>7.8399999999999997E-2</v>
      </c>
      <c r="D5" s="18" t="s">
        <v>6</v>
      </c>
      <c r="E5" s="19">
        <v>0.17699999999999999</v>
      </c>
      <c r="F5" s="19">
        <v>4.1799999999999997E-2</v>
      </c>
      <c r="G5" s="19">
        <v>0.04</v>
      </c>
      <c r="H5" s="12">
        <f>SUM(E5:G5)</f>
        <v>0.25879999999999997</v>
      </c>
      <c r="I5" s="13" t="s">
        <v>43</v>
      </c>
    </row>
    <row r="6" spans="1:11" x14ac:dyDescent="0.2">
      <c r="A6" s="15" t="s">
        <v>2</v>
      </c>
      <c r="B6" s="16" t="s">
        <v>4</v>
      </c>
      <c r="C6" s="17">
        <v>6.6400000000000001E-2</v>
      </c>
      <c r="D6" s="18" t="s">
        <v>6</v>
      </c>
      <c r="E6" s="19">
        <v>0.16700000000000001</v>
      </c>
      <c r="F6" s="19">
        <v>4.3499999999999997E-2</v>
      </c>
      <c r="G6" s="19">
        <v>0.04</v>
      </c>
      <c r="H6" s="12">
        <f t="shared" ref="H6:H17" si="0">SUM(E6:G6)</f>
        <v>0.2505</v>
      </c>
      <c r="I6" s="13" t="s">
        <v>43</v>
      </c>
    </row>
    <row r="7" spans="1:11" x14ac:dyDescent="0.2">
      <c r="A7" s="15" t="s">
        <v>0</v>
      </c>
      <c r="B7" s="16" t="s">
        <v>4</v>
      </c>
      <c r="C7" s="17">
        <v>7.0199999999999999E-2</v>
      </c>
      <c r="D7" s="18" t="s">
        <v>6</v>
      </c>
      <c r="E7" s="12">
        <v>0.17</v>
      </c>
      <c r="F7" s="19">
        <v>4.2999999999999997E-2</v>
      </c>
      <c r="G7" s="19">
        <v>0.04</v>
      </c>
      <c r="H7" s="12">
        <f t="shared" si="0"/>
        <v>0.253</v>
      </c>
      <c r="I7" s="13" t="s">
        <v>43</v>
      </c>
    </row>
    <row r="8" spans="1:11" x14ac:dyDescent="0.2">
      <c r="A8" s="22" t="s">
        <v>13</v>
      </c>
      <c r="B8" s="23"/>
      <c r="C8" s="24"/>
      <c r="D8" s="25" t="s">
        <v>12</v>
      </c>
      <c r="E8" s="26">
        <v>6.7000000000000004E-2</v>
      </c>
      <c r="F8" s="26">
        <v>1.1299999999999999E-2</v>
      </c>
      <c r="G8" s="26">
        <v>2.01E-2</v>
      </c>
      <c r="H8" s="27">
        <f t="shared" si="0"/>
        <v>9.8400000000000015E-2</v>
      </c>
      <c r="I8" s="28"/>
      <c r="J8" s="28"/>
      <c r="K8" s="28" t="s">
        <v>45</v>
      </c>
    </row>
    <row r="9" spans="1:11" x14ac:dyDescent="0.2">
      <c r="A9" s="22" t="s">
        <v>14</v>
      </c>
      <c r="B9" s="23"/>
      <c r="C9" s="24"/>
      <c r="D9" s="25" t="s">
        <v>12</v>
      </c>
      <c r="E9" s="26">
        <v>0.106</v>
      </c>
      <c r="F9" s="26">
        <v>1.7899999999999999E-2</v>
      </c>
      <c r="G9" s="26">
        <v>3.1800000000000002E-2</v>
      </c>
      <c r="H9" s="27">
        <f t="shared" si="0"/>
        <v>0.15570000000000001</v>
      </c>
      <c r="I9" s="28"/>
      <c r="J9" s="28"/>
      <c r="K9" s="28" t="s">
        <v>45</v>
      </c>
    </row>
    <row r="10" spans="1:11" x14ac:dyDescent="0.2">
      <c r="A10" s="15" t="s">
        <v>15</v>
      </c>
      <c r="B10" s="16" t="s">
        <v>4</v>
      </c>
      <c r="C10" s="17">
        <v>0.06</v>
      </c>
      <c r="D10" s="18" t="s">
        <v>6</v>
      </c>
      <c r="E10" s="19">
        <v>0.13600000000000001</v>
      </c>
      <c r="F10" s="19">
        <v>3.2000000000000001E-2</v>
      </c>
      <c r="G10" s="19">
        <v>3.6700000000000003E-2</v>
      </c>
      <c r="H10" s="12">
        <f t="shared" si="0"/>
        <v>0.20470000000000002</v>
      </c>
      <c r="I10" s="13" t="s">
        <v>43</v>
      </c>
      <c r="K10" s="13" t="s">
        <v>44</v>
      </c>
    </row>
    <row r="11" spans="1:11" x14ac:dyDescent="0.2">
      <c r="A11" s="15" t="s">
        <v>16</v>
      </c>
      <c r="B11" s="16" t="s">
        <v>17</v>
      </c>
      <c r="C11" s="17">
        <v>5.2200000000000003E-2</v>
      </c>
      <c r="D11" s="18" t="s">
        <v>27</v>
      </c>
      <c r="E11" s="19">
        <v>0.13300000000000001</v>
      </c>
      <c r="F11" s="19">
        <v>3.3799999999999997E-2</v>
      </c>
      <c r="G11" s="19"/>
      <c r="H11" s="12">
        <f t="shared" si="0"/>
        <v>0.1668</v>
      </c>
      <c r="I11" s="13" t="s">
        <v>43</v>
      </c>
      <c r="K11" s="13" t="s">
        <v>20</v>
      </c>
    </row>
    <row r="12" spans="1:11" x14ac:dyDescent="0.2">
      <c r="A12" s="15" t="s">
        <v>18</v>
      </c>
      <c r="B12" s="16" t="s">
        <v>17</v>
      </c>
      <c r="C12" s="17">
        <v>5.7099999999999998E-2</v>
      </c>
      <c r="D12" s="18" t="s">
        <v>27</v>
      </c>
      <c r="E12" s="19">
        <v>0.14399999999999999</v>
      </c>
      <c r="F12" s="19">
        <v>3.7199999999999997E-2</v>
      </c>
      <c r="G12" s="19"/>
      <c r="H12" s="12">
        <f t="shared" si="0"/>
        <v>0.18119999999999997</v>
      </c>
      <c r="I12" s="13" t="s">
        <v>43</v>
      </c>
      <c r="K12" s="13" t="s">
        <v>20</v>
      </c>
    </row>
    <row r="13" spans="1:11" x14ac:dyDescent="0.2">
      <c r="A13" s="15" t="s">
        <v>19</v>
      </c>
      <c r="B13" s="16" t="s">
        <v>17</v>
      </c>
      <c r="C13" s="17">
        <v>4.8099999999999997E-2</v>
      </c>
      <c r="D13" s="18" t="s">
        <v>27</v>
      </c>
      <c r="E13" s="19">
        <v>0.123</v>
      </c>
      <c r="F13" s="19">
        <v>3.1E-2</v>
      </c>
      <c r="G13" s="19"/>
      <c r="H13" s="12">
        <f t="shared" si="0"/>
        <v>0.154</v>
      </c>
      <c r="I13" s="13" t="s">
        <v>43</v>
      </c>
      <c r="K13" s="13" t="s">
        <v>20</v>
      </c>
    </row>
    <row r="14" spans="1:11" x14ac:dyDescent="0.2">
      <c r="A14" s="15" t="s">
        <v>25</v>
      </c>
      <c r="B14" s="16" t="s">
        <v>26</v>
      </c>
      <c r="C14" s="17">
        <v>0.16900000000000001</v>
      </c>
      <c r="D14" s="18" t="s">
        <v>27</v>
      </c>
      <c r="E14" s="19">
        <v>5.3800000000000002E-3</v>
      </c>
      <c r="F14" s="19">
        <v>3.5300000000000002E-3</v>
      </c>
      <c r="G14" s="19"/>
      <c r="H14" s="12">
        <f t="shared" si="0"/>
        <v>8.9100000000000013E-3</v>
      </c>
      <c r="I14" s="13" t="s">
        <v>43</v>
      </c>
      <c r="K14" s="13" t="s">
        <v>29</v>
      </c>
    </row>
    <row r="15" spans="1:11" x14ac:dyDescent="0.2">
      <c r="A15" s="15" t="s">
        <v>28</v>
      </c>
      <c r="B15" s="16" t="s">
        <v>17</v>
      </c>
      <c r="C15" s="17">
        <v>2.52E-2</v>
      </c>
      <c r="D15" s="18" t="s">
        <v>27</v>
      </c>
      <c r="E15" s="19">
        <v>6.3299999999999995E-2</v>
      </c>
      <c r="F15" s="19">
        <v>1.6500000000000001E-2</v>
      </c>
      <c r="G15" s="19"/>
      <c r="H15" s="12">
        <f t="shared" si="0"/>
        <v>7.9799999999999996E-2</v>
      </c>
      <c r="I15" s="13" t="s">
        <v>43</v>
      </c>
    </row>
    <row r="16" spans="1:11" x14ac:dyDescent="0.2">
      <c r="A16" s="15" t="s">
        <v>30</v>
      </c>
      <c r="B16" s="16" t="s">
        <v>26</v>
      </c>
      <c r="C16" s="17">
        <v>0.129</v>
      </c>
      <c r="D16" s="18" t="s">
        <v>27</v>
      </c>
      <c r="E16" s="19">
        <v>4.1099999999999999E-3</v>
      </c>
      <c r="F16" s="19">
        <v>2.7000000000000001E-3</v>
      </c>
      <c r="G16" s="19"/>
      <c r="H16" s="12">
        <f t="shared" si="0"/>
        <v>6.8100000000000001E-3</v>
      </c>
      <c r="I16" s="13" t="s">
        <v>43</v>
      </c>
      <c r="K16" s="13" t="s">
        <v>29</v>
      </c>
    </row>
    <row r="17" spans="1:11" x14ac:dyDescent="0.2">
      <c r="A17" s="15" t="s">
        <v>31</v>
      </c>
      <c r="B17" s="16" t="s">
        <v>26</v>
      </c>
      <c r="C17" s="17">
        <v>0.126</v>
      </c>
      <c r="D17" s="18" t="s">
        <v>27</v>
      </c>
      <c r="E17" s="19">
        <v>4.0099999999999997E-3</v>
      </c>
      <c r="F17" s="19">
        <v>2.63E-3</v>
      </c>
      <c r="G17" s="19"/>
      <c r="H17" s="12">
        <f t="shared" si="0"/>
        <v>6.6400000000000001E-3</v>
      </c>
      <c r="I17" s="13" t="s">
        <v>43</v>
      </c>
      <c r="K17" s="13" t="s">
        <v>29</v>
      </c>
    </row>
    <row r="18" spans="1:11" x14ac:dyDescent="0.2">
      <c r="H18" s="20"/>
    </row>
    <row r="19" spans="1:11" x14ac:dyDescent="0.2">
      <c r="H19" s="20"/>
    </row>
    <row r="20" spans="1:11" x14ac:dyDescent="0.2">
      <c r="H20" s="20"/>
    </row>
    <row r="21" spans="1:11" x14ac:dyDescent="0.2">
      <c r="A21" s="15" t="s">
        <v>21</v>
      </c>
      <c r="B21" s="16"/>
      <c r="C21" s="17"/>
      <c r="D21" s="18" t="s">
        <v>22</v>
      </c>
      <c r="E21" s="19">
        <v>0.253</v>
      </c>
      <c r="F21" s="19">
        <v>5.91E-2</v>
      </c>
      <c r="G21" s="19"/>
      <c r="H21" s="12">
        <f>SUM(E21:G21)</f>
        <v>0.31209999999999999</v>
      </c>
    </row>
    <row r="22" spans="1:11" x14ac:dyDescent="0.2">
      <c r="A22" s="15" t="s">
        <v>21</v>
      </c>
      <c r="B22" s="16"/>
      <c r="C22" s="17"/>
      <c r="D22" s="18" t="s">
        <v>23</v>
      </c>
      <c r="E22" s="19">
        <v>2.2799999999999998</v>
      </c>
      <c r="F22" s="19">
        <v>0.52700000000000002</v>
      </c>
      <c r="G22" s="19"/>
      <c r="H22" s="12">
        <f>SUM(E22:G22)</f>
        <v>2.8069999999999999</v>
      </c>
    </row>
    <row r="23" spans="1:11" x14ac:dyDescent="0.2">
      <c r="A23" s="15" t="s">
        <v>24</v>
      </c>
      <c r="B23" s="16"/>
      <c r="C23" s="17"/>
      <c r="D23" s="18" t="s">
        <v>22</v>
      </c>
      <c r="E23" s="19">
        <v>0.254</v>
      </c>
      <c r="F23" s="19">
        <v>6.7699999999999996E-2</v>
      </c>
      <c r="G23" s="19"/>
      <c r="H23" s="12">
        <f>SUM(E23:G23)</f>
        <v>0.32169999999999999</v>
      </c>
    </row>
    <row r="24" spans="1:11" x14ac:dyDescent="0.2">
      <c r="A24" s="15" t="s">
        <v>24</v>
      </c>
      <c r="B24" s="16"/>
      <c r="C24" s="17"/>
      <c r="D24" s="18" t="s">
        <v>23</v>
      </c>
      <c r="E24" s="19">
        <v>2.5099999999999998</v>
      </c>
      <c r="F24" s="19">
        <v>0.65700000000000003</v>
      </c>
      <c r="G24" s="19"/>
      <c r="H24" s="12">
        <f>SUM(E24:G24)</f>
        <v>3.1669999999999998</v>
      </c>
    </row>
    <row r="26" spans="1:11" x14ac:dyDescent="0.2">
      <c r="A26" s="15" t="s">
        <v>37</v>
      </c>
      <c r="B26" s="16"/>
      <c r="C26" s="17"/>
      <c r="D26" s="18" t="s">
        <v>35</v>
      </c>
      <c r="E26" s="12">
        <f>+E5/E21</f>
        <v>0.69960474308300391</v>
      </c>
      <c r="F26" s="19"/>
      <c r="G26" s="19"/>
      <c r="H26" s="12">
        <f>+H5/H21</f>
        <v>0.82922140339634731</v>
      </c>
      <c r="K26" s="13" t="s">
        <v>40</v>
      </c>
    </row>
    <row r="27" spans="1:11" x14ac:dyDescent="0.2">
      <c r="A27" s="15" t="s">
        <v>38</v>
      </c>
      <c r="B27" s="16"/>
      <c r="C27" s="17"/>
      <c r="D27" s="18" t="s">
        <v>35</v>
      </c>
      <c r="E27" s="12">
        <f>+E6/E23</f>
        <v>0.65748031496062997</v>
      </c>
      <c r="F27" s="19"/>
      <c r="G27" s="19"/>
      <c r="H27" s="12">
        <f>+H6/H23</f>
        <v>0.77867578489275724</v>
      </c>
      <c r="K27" s="13" t="s">
        <v>40</v>
      </c>
    </row>
    <row r="28" spans="1:11" x14ac:dyDescent="0.2">
      <c r="A28" s="15" t="s">
        <v>39</v>
      </c>
      <c r="B28" s="16"/>
      <c r="C28" s="17"/>
      <c r="D28" s="18" t="s">
        <v>35</v>
      </c>
      <c r="E28" s="12">
        <f>AVERAGE(E26:E27)</f>
        <v>0.678542529021817</v>
      </c>
      <c r="F28" s="19"/>
      <c r="G28" s="19"/>
      <c r="H28" s="12">
        <f>AVERAGE(H26:H27)</f>
        <v>0.80394859414455233</v>
      </c>
      <c r="K28" s="13" t="s">
        <v>40</v>
      </c>
    </row>
    <row r="29" spans="1:11" x14ac:dyDescent="0.2">
      <c r="A29" s="15" t="s">
        <v>36</v>
      </c>
      <c r="B29" s="16"/>
      <c r="C29" s="17"/>
      <c r="D29" s="18" t="s">
        <v>35</v>
      </c>
      <c r="E29" s="12">
        <f>+E8/$E$21</f>
        <v>0.2648221343873518</v>
      </c>
      <c r="F29" s="19"/>
      <c r="G29" s="19"/>
      <c r="H29" s="12">
        <f>+H8/$H$21</f>
        <v>0.31528356296058963</v>
      </c>
      <c r="K29" s="13" t="s">
        <v>40</v>
      </c>
    </row>
    <row r="30" spans="1:11" x14ac:dyDescent="0.2">
      <c r="A30" s="15" t="s">
        <v>14</v>
      </c>
      <c r="B30" s="16"/>
      <c r="C30" s="17"/>
      <c r="D30" s="18" t="s">
        <v>35</v>
      </c>
      <c r="E30" s="12">
        <f>+E9/$E$21</f>
        <v>0.41897233201581024</v>
      </c>
      <c r="F30" s="19"/>
      <c r="G30" s="19"/>
      <c r="H30" s="12">
        <f t="shared" ref="H30:H31" si="1">+H9/$H$21</f>
        <v>0.49887856456264024</v>
      </c>
      <c r="K30" s="13" t="s">
        <v>40</v>
      </c>
    </row>
    <row r="31" spans="1:11" x14ac:dyDescent="0.2">
      <c r="A31" s="15" t="s">
        <v>15</v>
      </c>
      <c r="B31" s="16"/>
      <c r="C31" s="17"/>
      <c r="D31" s="18" t="s">
        <v>35</v>
      </c>
      <c r="E31" s="12">
        <f>+E10/$E$21</f>
        <v>0.53754940711462451</v>
      </c>
      <c r="F31" s="19"/>
      <c r="G31" s="19"/>
      <c r="H31" s="12">
        <f t="shared" si="1"/>
        <v>0.65587952579301512</v>
      </c>
      <c r="K31" s="13" t="s">
        <v>40</v>
      </c>
    </row>
    <row r="32" spans="1:11" x14ac:dyDescent="0.2">
      <c r="A32" s="15" t="s">
        <v>16</v>
      </c>
      <c r="B32" s="16"/>
      <c r="C32" s="17"/>
      <c r="D32" s="18" t="s">
        <v>70</v>
      </c>
      <c r="E32" s="12">
        <f>+E11/$E$23</f>
        <v>0.52362204724409456</v>
      </c>
      <c r="F32" s="19"/>
      <c r="G32" s="19"/>
      <c r="H32" s="12">
        <f>+H11/$H$23</f>
        <v>0.51849549269505757</v>
      </c>
      <c r="K32" s="13" t="s">
        <v>40</v>
      </c>
    </row>
    <row r="33" spans="1:11" x14ac:dyDescent="0.2">
      <c r="A33" s="15" t="s">
        <v>18</v>
      </c>
      <c r="B33" s="16"/>
      <c r="C33" s="17"/>
      <c r="D33" s="18" t="s">
        <v>70</v>
      </c>
      <c r="E33" s="12">
        <f>+E12/$E$23</f>
        <v>0.56692913385826771</v>
      </c>
      <c r="F33" s="19"/>
      <c r="G33" s="19"/>
      <c r="H33" s="12">
        <f>+H12/$H$23</f>
        <v>0.56325769350326382</v>
      </c>
      <c r="K33" s="13" t="s">
        <v>40</v>
      </c>
    </row>
    <row r="34" spans="1:11" x14ac:dyDescent="0.2">
      <c r="A34" s="15" t="s">
        <v>19</v>
      </c>
      <c r="B34" s="16"/>
      <c r="C34" s="17"/>
      <c r="D34" s="18" t="s">
        <v>70</v>
      </c>
      <c r="E34" s="12">
        <f>+E13/$E$23</f>
        <v>0.48425196850393698</v>
      </c>
      <c r="F34" s="19"/>
      <c r="G34" s="19"/>
      <c r="H34" s="12">
        <f>+H13/$H$23</f>
        <v>0.47870686975442961</v>
      </c>
      <c r="K34" s="13" t="s">
        <v>40</v>
      </c>
    </row>
    <row r="35" spans="1:11" x14ac:dyDescent="0.2">
      <c r="A35" s="15" t="s">
        <v>25</v>
      </c>
      <c r="B35" s="16"/>
      <c r="C35" s="17"/>
      <c r="D35" s="18" t="s">
        <v>70</v>
      </c>
      <c r="E35" s="12">
        <f>+C14*(E14/H14)</f>
        <v>0.1020448933782267</v>
      </c>
      <c r="F35" s="19"/>
      <c r="G35" s="19"/>
      <c r="H35" s="12">
        <f>+C14</f>
        <v>0.16900000000000001</v>
      </c>
      <c r="K35" s="13" t="s">
        <v>40</v>
      </c>
    </row>
    <row r="36" spans="1:11" x14ac:dyDescent="0.2">
      <c r="A36" s="15" t="s">
        <v>28</v>
      </c>
      <c r="B36" s="16"/>
      <c r="C36" s="17"/>
      <c r="D36" s="18" t="s">
        <v>70</v>
      </c>
      <c r="E36" s="12">
        <f>+E15/$E$23</f>
        <v>0.24921259842519683</v>
      </c>
      <c r="F36" s="19"/>
      <c r="G36" s="19"/>
      <c r="H36" s="12">
        <f>+H15/$H$23</f>
        <v>0.24805719614547714</v>
      </c>
      <c r="K36" s="13" t="s">
        <v>40</v>
      </c>
    </row>
    <row r="37" spans="1:11" x14ac:dyDescent="0.2">
      <c r="A37" s="15" t="s">
        <v>30</v>
      </c>
      <c r="B37" s="16"/>
      <c r="C37" s="17"/>
      <c r="D37" s="18" t="s">
        <v>70</v>
      </c>
      <c r="E37" s="12">
        <f>+C16*E16/H16</f>
        <v>7.7854625550660805E-2</v>
      </c>
      <c r="F37" s="19"/>
      <c r="G37" s="19"/>
      <c r="H37" s="12">
        <f>+C16</f>
        <v>0.129</v>
      </c>
      <c r="K37" s="13" t="s">
        <v>40</v>
      </c>
    </row>
    <row r="38" spans="1:11" x14ac:dyDescent="0.2">
      <c r="A38" s="15" t="s">
        <v>31</v>
      </c>
      <c r="B38" s="16"/>
      <c r="C38" s="17"/>
      <c r="D38" s="18" t="s">
        <v>70</v>
      </c>
      <c r="E38" s="12">
        <f>+C17*E17/H17</f>
        <v>7.6093373493975908E-2</v>
      </c>
      <c r="F38" s="19"/>
      <c r="G38" s="19"/>
      <c r="H38" s="12">
        <f>+C17</f>
        <v>0.126</v>
      </c>
      <c r="K38" s="13" t="s">
        <v>40</v>
      </c>
    </row>
    <row r="43" spans="1:11" x14ac:dyDescent="0.2">
      <c r="A43" s="15" t="s">
        <v>32</v>
      </c>
      <c r="B43" s="16"/>
      <c r="C43" s="17"/>
      <c r="D43" s="18" t="s">
        <v>34</v>
      </c>
      <c r="E43" s="19"/>
      <c r="F43" s="19"/>
      <c r="G43" s="19"/>
      <c r="H43" s="21">
        <v>5500</v>
      </c>
      <c r="K43" s="13" t="s">
        <v>33</v>
      </c>
    </row>
    <row r="45" spans="1:11" x14ac:dyDescent="0.2">
      <c r="A45" s="38" t="s">
        <v>91</v>
      </c>
    </row>
    <row r="47" spans="1:11" x14ac:dyDescent="0.2">
      <c r="A47" s="15" t="s">
        <v>86</v>
      </c>
      <c r="B47" s="16"/>
      <c r="C47" s="17"/>
      <c r="D47" s="18" t="s">
        <v>6</v>
      </c>
      <c r="E47" s="12"/>
      <c r="F47" s="19"/>
      <c r="G47" s="19"/>
      <c r="H47" s="12">
        <v>5.0000000000000001E-3</v>
      </c>
      <c r="I47" s="13" t="s">
        <v>92</v>
      </c>
    </row>
    <row r="48" spans="1:11" x14ac:dyDescent="0.2">
      <c r="A48" s="15"/>
      <c r="B48" s="16"/>
      <c r="C48" s="17"/>
      <c r="D48" s="18" t="s">
        <v>35</v>
      </c>
      <c r="E48" s="12"/>
      <c r="F48" s="19"/>
      <c r="G48" s="19"/>
      <c r="H48" s="12">
        <f>0.005/0.29</f>
        <v>1.7241379310344831E-2</v>
      </c>
      <c r="I48" s="13" t="s">
        <v>94</v>
      </c>
    </row>
    <row r="49" spans="1:9" x14ac:dyDescent="0.2">
      <c r="A49" s="15" t="s">
        <v>85</v>
      </c>
      <c r="B49" s="16"/>
      <c r="C49" s="17"/>
      <c r="D49" s="18" t="s">
        <v>6</v>
      </c>
      <c r="E49" s="12"/>
      <c r="F49" s="19"/>
      <c r="G49" s="19"/>
      <c r="H49" s="12">
        <v>1.4999999999999999E-2</v>
      </c>
      <c r="I49" s="13" t="s">
        <v>93</v>
      </c>
    </row>
    <row r="50" spans="1:9" x14ac:dyDescent="0.2">
      <c r="A50" s="15"/>
      <c r="B50" s="16"/>
      <c r="C50" s="17"/>
      <c r="D50" s="18" t="s">
        <v>82</v>
      </c>
      <c r="E50" s="12"/>
      <c r="F50" s="19"/>
      <c r="G50" s="19"/>
      <c r="H50" s="12">
        <f>+H49/0.29</f>
        <v>5.1724137931034482E-2</v>
      </c>
      <c r="I50" s="13" t="s">
        <v>94</v>
      </c>
    </row>
    <row r="51" spans="1:9" x14ac:dyDescent="0.2">
      <c r="A51" s="15" t="s">
        <v>87</v>
      </c>
      <c r="B51" s="16"/>
      <c r="C51" s="17"/>
      <c r="D51" s="18" t="s">
        <v>6</v>
      </c>
      <c r="E51" s="12"/>
      <c r="F51" s="19"/>
      <c r="G51" s="19"/>
      <c r="H51" s="12">
        <v>3.1E-2</v>
      </c>
      <c r="I51" s="13" t="s">
        <v>88</v>
      </c>
    </row>
    <row r="52" spans="1:9" x14ac:dyDescent="0.2">
      <c r="A52" s="15"/>
      <c r="B52" s="16"/>
      <c r="C52" s="17"/>
      <c r="D52" s="18" t="s">
        <v>6</v>
      </c>
      <c r="E52" s="12"/>
      <c r="F52" s="19"/>
      <c r="G52" s="19"/>
      <c r="H52" s="12">
        <v>6.2E-2</v>
      </c>
    </row>
    <row r="53" spans="1:9" x14ac:dyDescent="0.2">
      <c r="A53" s="15" t="s">
        <v>89</v>
      </c>
      <c r="B53" s="16"/>
      <c r="C53" s="17"/>
      <c r="D53" s="18" t="s">
        <v>6</v>
      </c>
      <c r="E53" s="12"/>
      <c r="F53" s="19"/>
      <c r="G53" s="19"/>
      <c r="H53" s="12">
        <v>0.15</v>
      </c>
      <c r="I53" s="13" t="s">
        <v>90</v>
      </c>
    </row>
    <row r="54" spans="1:9" x14ac:dyDescent="0.2">
      <c r="A54" s="15"/>
      <c r="B54" s="16"/>
      <c r="C54" s="17"/>
      <c r="D54" s="18" t="s">
        <v>6</v>
      </c>
      <c r="E54" s="12"/>
      <c r="F54" s="19"/>
      <c r="G54" s="19"/>
      <c r="H54" s="12">
        <v>0.2</v>
      </c>
    </row>
  </sheetData>
  <mergeCells count="5">
    <mergeCell ref="A1:H1"/>
    <mergeCell ref="B3:B4"/>
    <mergeCell ref="C3:C4"/>
    <mergeCell ref="D3:D4"/>
    <mergeCell ref="E3:H3"/>
  </mergeCells>
  <dataValidations disablePrompts="1" count="1">
    <dataValidation type="list" allowBlank="1" showInputMessage="1" showErrorMessage="1" sqref="A48" xr:uid="{00000000-0002-0000-0100-000000000000}">
      <formula1>$A$5:$A$17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2"/>
  <sheetViews>
    <sheetView tabSelected="1" workbookViewId="0">
      <selection activeCell="E10" sqref="E10:G10"/>
    </sheetView>
  </sheetViews>
  <sheetFormatPr baseColWidth="10" defaultColWidth="11.5" defaultRowHeight="14" x14ac:dyDescent="0.2"/>
  <cols>
    <col min="1" max="1" width="59.83203125" style="1" customWidth="1"/>
    <col min="2" max="2" width="14.5" style="1" customWidth="1"/>
    <col min="3" max="3" width="8.83203125" style="1" customWidth="1"/>
    <col min="4" max="4" width="16.83203125" style="1" customWidth="1"/>
    <col min="5" max="8" width="8.83203125" style="1" customWidth="1"/>
    <col min="9" max="9" width="9.83203125" style="1" customWidth="1"/>
    <col min="10" max="16384" width="11.5" style="1"/>
  </cols>
  <sheetData>
    <row r="1" spans="1:10" x14ac:dyDescent="0.2">
      <c r="A1" s="80" t="s">
        <v>41</v>
      </c>
      <c r="B1" s="80"/>
      <c r="C1" s="80"/>
      <c r="D1" s="80"/>
      <c r="E1" s="80"/>
      <c r="F1" s="80"/>
      <c r="G1" s="80"/>
      <c r="H1" s="80"/>
    </row>
    <row r="3" spans="1:10" x14ac:dyDescent="0.2">
      <c r="B3" s="77" t="s">
        <v>3</v>
      </c>
      <c r="C3" s="78" t="s">
        <v>5</v>
      </c>
      <c r="D3" s="79" t="s">
        <v>3</v>
      </c>
      <c r="E3" s="76" t="s">
        <v>5</v>
      </c>
      <c r="F3" s="76"/>
      <c r="G3" s="76"/>
      <c r="H3" s="76"/>
    </row>
    <row r="4" spans="1:10" x14ac:dyDescent="0.2">
      <c r="B4" s="77"/>
      <c r="C4" s="78"/>
      <c r="D4" s="79"/>
      <c r="E4" s="2" t="s">
        <v>10</v>
      </c>
      <c r="F4" s="2" t="s">
        <v>7</v>
      </c>
      <c r="G4" s="2" t="s">
        <v>8</v>
      </c>
      <c r="H4" s="2" t="s">
        <v>9</v>
      </c>
    </row>
    <row r="5" spans="1:10" x14ac:dyDescent="0.2">
      <c r="A5" s="3" t="s">
        <v>1</v>
      </c>
      <c r="B5" s="4" t="s">
        <v>4</v>
      </c>
      <c r="C5" s="5">
        <v>7.8399999999999997E-2</v>
      </c>
      <c r="D5" s="6" t="s">
        <v>6</v>
      </c>
      <c r="E5" s="7">
        <v>0.17699999999999999</v>
      </c>
      <c r="F5" s="7">
        <v>4.1799999999999997E-2</v>
      </c>
      <c r="G5" s="7">
        <v>0.04</v>
      </c>
      <c r="H5" s="8">
        <f>SUM(E5:G5)</f>
        <v>0.25879999999999997</v>
      </c>
    </row>
    <row r="6" spans="1:10" x14ac:dyDescent="0.2">
      <c r="A6" s="3" t="s">
        <v>2</v>
      </c>
      <c r="B6" s="4" t="s">
        <v>4</v>
      </c>
      <c r="C6" s="5">
        <v>6.6400000000000001E-2</v>
      </c>
      <c r="D6" s="6" t="s">
        <v>6</v>
      </c>
      <c r="E6" s="7">
        <v>0.16700000000000001</v>
      </c>
      <c r="F6" s="7">
        <v>4.3499999999999997E-2</v>
      </c>
      <c r="G6" s="7">
        <v>0.04</v>
      </c>
      <c r="H6" s="8">
        <f t="shared" ref="H6:H11" si="0">SUM(E6:G6)</f>
        <v>0.2505</v>
      </c>
    </row>
    <row r="7" spans="1:10" x14ac:dyDescent="0.2">
      <c r="A7" s="3" t="s">
        <v>0</v>
      </c>
      <c r="B7" s="4" t="s">
        <v>4</v>
      </c>
      <c r="C7" s="5">
        <v>7.0199999999999999E-2</v>
      </c>
      <c r="D7" s="6" t="s">
        <v>6</v>
      </c>
      <c r="E7" s="8">
        <v>0.17</v>
      </c>
      <c r="F7" s="7">
        <v>4.2999999999999997E-2</v>
      </c>
      <c r="G7" s="7">
        <v>0.04</v>
      </c>
      <c r="H7" s="11">
        <f t="shared" si="0"/>
        <v>0.253</v>
      </c>
    </row>
    <row r="8" spans="1:10" x14ac:dyDescent="0.2">
      <c r="A8" s="3" t="s">
        <v>13</v>
      </c>
      <c r="B8" s="4"/>
      <c r="C8" s="5"/>
      <c r="D8" s="6" t="s">
        <v>12</v>
      </c>
      <c r="E8" s="7">
        <v>6.7000000000000004E-2</v>
      </c>
      <c r="F8" s="7">
        <v>1.1299999999999999E-2</v>
      </c>
      <c r="G8" s="7">
        <v>2.01E-2</v>
      </c>
      <c r="H8" s="8">
        <f t="shared" si="0"/>
        <v>9.8400000000000015E-2</v>
      </c>
      <c r="J8" s="1" t="s">
        <v>11</v>
      </c>
    </row>
    <row r="9" spans="1:10" x14ac:dyDescent="0.2">
      <c r="A9" s="3" t="s">
        <v>14</v>
      </c>
      <c r="B9" s="4"/>
      <c r="C9" s="5"/>
      <c r="D9" s="6" t="s">
        <v>12</v>
      </c>
      <c r="E9" s="7">
        <v>0.106</v>
      </c>
      <c r="F9" s="7">
        <v>1.7899999999999999E-2</v>
      </c>
      <c r="G9" s="7">
        <v>3.1800000000000002E-2</v>
      </c>
      <c r="H9" s="8">
        <f t="shared" si="0"/>
        <v>0.15570000000000001</v>
      </c>
    </row>
    <row r="10" spans="1:10" x14ac:dyDescent="0.2">
      <c r="A10" s="3" t="s">
        <v>15</v>
      </c>
      <c r="B10" s="4" t="s">
        <v>4</v>
      </c>
      <c r="C10" s="5">
        <v>0.06</v>
      </c>
      <c r="D10" s="6" t="s">
        <v>6</v>
      </c>
      <c r="E10" s="7">
        <v>0.13600000000000001</v>
      </c>
      <c r="F10" s="7">
        <v>3.2000000000000001E-2</v>
      </c>
      <c r="G10" s="7">
        <v>3.6700000000000003E-2</v>
      </c>
      <c r="H10" s="8">
        <f t="shared" si="0"/>
        <v>0.20470000000000002</v>
      </c>
    </row>
    <row r="11" spans="1:10" x14ac:dyDescent="0.2">
      <c r="A11" s="3" t="s">
        <v>16</v>
      </c>
      <c r="B11" s="4" t="s">
        <v>17</v>
      </c>
      <c r="C11" s="5">
        <v>5.2200000000000003E-2</v>
      </c>
      <c r="D11" s="6" t="s">
        <v>27</v>
      </c>
      <c r="E11" s="7">
        <v>0.13300000000000001</v>
      </c>
      <c r="F11" s="7">
        <v>3.3799999999999997E-2</v>
      </c>
      <c r="G11" s="7"/>
      <c r="H11" s="8">
        <f t="shared" si="0"/>
        <v>0.1668</v>
      </c>
      <c r="J11" s="1" t="s">
        <v>20</v>
      </c>
    </row>
    <row r="12" spans="1:10" x14ac:dyDescent="0.2">
      <c r="A12" s="3" t="s">
        <v>18</v>
      </c>
      <c r="B12" s="4" t="s">
        <v>17</v>
      </c>
      <c r="C12" s="5">
        <v>5.7099999999999998E-2</v>
      </c>
      <c r="D12" s="6" t="s">
        <v>27</v>
      </c>
      <c r="E12" s="7">
        <v>0.14399999999999999</v>
      </c>
      <c r="F12" s="7">
        <v>3.7199999999999997E-2</v>
      </c>
      <c r="G12" s="7"/>
      <c r="H12" s="8">
        <f t="shared" ref="H12" si="1">SUM(E12:G12)</f>
        <v>0.18119999999999997</v>
      </c>
    </row>
    <row r="13" spans="1:10" x14ac:dyDescent="0.2">
      <c r="A13" s="3" t="s">
        <v>19</v>
      </c>
      <c r="B13" s="4" t="s">
        <v>17</v>
      </c>
      <c r="C13" s="5">
        <v>4.8099999999999997E-2</v>
      </c>
      <c r="D13" s="6" t="s">
        <v>27</v>
      </c>
      <c r="E13" s="7">
        <v>0.123</v>
      </c>
      <c r="F13" s="7">
        <v>3.1E-2</v>
      </c>
      <c r="G13" s="7"/>
      <c r="H13" s="8">
        <f t="shared" ref="H13:H14" si="2">SUM(E13:G13)</f>
        <v>0.154</v>
      </c>
    </row>
    <row r="14" spans="1:10" x14ac:dyDescent="0.2">
      <c r="A14" s="3" t="s">
        <v>25</v>
      </c>
      <c r="B14" s="4" t="s">
        <v>26</v>
      </c>
      <c r="C14" s="5">
        <v>0.16900000000000001</v>
      </c>
      <c r="D14" s="6" t="s">
        <v>27</v>
      </c>
      <c r="E14" s="7">
        <v>5.3800000000000002E-3</v>
      </c>
      <c r="F14" s="7">
        <v>3.5300000000000002E-3</v>
      </c>
      <c r="G14" s="7"/>
      <c r="H14" s="8">
        <f t="shared" si="2"/>
        <v>8.9100000000000013E-3</v>
      </c>
      <c r="J14" s="1" t="s">
        <v>29</v>
      </c>
    </row>
    <row r="15" spans="1:10" x14ac:dyDescent="0.2">
      <c r="A15" s="3" t="s">
        <v>28</v>
      </c>
      <c r="B15" s="4" t="s">
        <v>17</v>
      </c>
      <c r="C15" s="5">
        <v>2.52E-2</v>
      </c>
      <c r="D15" s="6" t="s">
        <v>27</v>
      </c>
      <c r="E15" s="7">
        <v>6.3299999999999995E-2</v>
      </c>
      <c r="F15" s="7">
        <v>1.6500000000000001E-2</v>
      </c>
      <c r="G15" s="7"/>
      <c r="H15" s="8">
        <f t="shared" ref="H15:H16" si="3">SUM(E15:G15)</f>
        <v>7.9799999999999996E-2</v>
      </c>
    </row>
    <row r="16" spans="1:10" x14ac:dyDescent="0.2">
      <c r="A16" s="3" t="s">
        <v>30</v>
      </c>
      <c r="B16" s="4" t="s">
        <v>26</v>
      </c>
      <c r="C16" s="5">
        <v>0.129</v>
      </c>
      <c r="D16" s="6" t="s">
        <v>27</v>
      </c>
      <c r="E16" s="7">
        <v>4.1099999999999999E-3</v>
      </c>
      <c r="F16" s="7">
        <v>2.7000000000000001E-3</v>
      </c>
      <c r="G16" s="7"/>
      <c r="H16" s="8">
        <f t="shared" si="3"/>
        <v>6.8100000000000001E-3</v>
      </c>
      <c r="J16" s="1" t="s">
        <v>29</v>
      </c>
    </row>
    <row r="17" spans="1:10" x14ac:dyDescent="0.2">
      <c r="A17" s="3" t="s">
        <v>31</v>
      </c>
      <c r="B17" s="4" t="s">
        <v>26</v>
      </c>
      <c r="C17" s="5">
        <v>0.126</v>
      </c>
      <c r="D17" s="6" t="s">
        <v>27</v>
      </c>
      <c r="E17" s="7">
        <v>4.0099999999999997E-3</v>
      </c>
      <c r="F17" s="7">
        <v>2.63E-3</v>
      </c>
      <c r="G17" s="7"/>
      <c r="H17" s="8">
        <f t="shared" ref="H17" si="4">SUM(E17:G17)</f>
        <v>6.6400000000000001E-3</v>
      </c>
      <c r="J17" s="1" t="s">
        <v>29</v>
      </c>
    </row>
    <row r="18" spans="1:10" x14ac:dyDescent="0.2">
      <c r="H18" s="9"/>
    </row>
    <row r="19" spans="1:10" x14ac:dyDescent="0.2">
      <c r="H19" s="9"/>
    </row>
    <row r="20" spans="1:10" x14ac:dyDescent="0.2">
      <c r="H20" s="9"/>
    </row>
    <row r="21" spans="1:10" x14ac:dyDescent="0.2">
      <c r="A21" s="3" t="s">
        <v>21</v>
      </c>
      <c r="B21" s="4"/>
      <c r="C21" s="5"/>
      <c r="D21" s="6" t="s">
        <v>22</v>
      </c>
      <c r="E21" s="7">
        <v>0.253</v>
      </c>
      <c r="F21" s="7">
        <v>5.91E-2</v>
      </c>
      <c r="G21" s="7"/>
      <c r="H21" s="8">
        <f>SUM(E21:G21)</f>
        <v>0.31209999999999999</v>
      </c>
    </row>
    <row r="22" spans="1:10" x14ac:dyDescent="0.2">
      <c r="A22" s="3" t="s">
        <v>21</v>
      </c>
      <c r="B22" s="4"/>
      <c r="C22" s="5"/>
      <c r="D22" s="6" t="s">
        <v>23</v>
      </c>
      <c r="E22" s="7">
        <v>2.2799999999999998</v>
      </c>
      <c r="F22" s="7">
        <v>0.52700000000000002</v>
      </c>
      <c r="G22" s="7"/>
      <c r="H22" s="8">
        <f>SUM(E22:G22)</f>
        <v>2.8069999999999999</v>
      </c>
    </row>
    <row r="23" spans="1:10" x14ac:dyDescent="0.2">
      <c r="A23" s="3" t="s">
        <v>24</v>
      </c>
      <c r="B23" s="4"/>
      <c r="C23" s="5"/>
      <c r="D23" s="6" t="s">
        <v>22</v>
      </c>
      <c r="E23" s="7">
        <v>0.254</v>
      </c>
      <c r="F23" s="7">
        <v>6.7699999999999996E-2</v>
      </c>
      <c r="G23" s="7"/>
      <c r="H23" s="8">
        <f>SUM(E23:G23)</f>
        <v>0.32169999999999999</v>
      </c>
    </row>
    <row r="24" spans="1:10" x14ac:dyDescent="0.2">
      <c r="A24" s="3" t="s">
        <v>24</v>
      </c>
      <c r="B24" s="4"/>
      <c r="C24" s="5"/>
      <c r="D24" s="6" t="s">
        <v>23</v>
      </c>
      <c r="E24" s="7">
        <v>2.5099999999999998</v>
      </c>
      <c r="F24" s="7">
        <v>0.65700000000000003</v>
      </c>
      <c r="G24" s="7"/>
      <c r="H24" s="8">
        <f>SUM(E24:G24)</f>
        <v>3.1669999999999998</v>
      </c>
    </row>
    <row r="26" spans="1:10" x14ac:dyDescent="0.2">
      <c r="A26" s="3" t="s">
        <v>37</v>
      </c>
      <c r="B26" s="4"/>
      <c r="C26" s="5"/>
      <c r="D26" s="6" t="s">
        <v>35</v>
      </c>
      <c r="E26" s="8">
        <f>+E5/E21</f>
        <v>0.69960474308300391</v>
      </c>
      <c r="F26" s="7"/>
      <c r="G26" s="7"/>
      <c r="H26" s="8">
        <f>+H5/H21</f>
        <v>0.82922140339634731</v>
      </c>
      <c r="J26" s="1" t="s">
        <v>40</v>
      </c>
    </row>
    <row r="27" spans="1:10" x14ac:dyDescent="0.2">
      <c r="A27" s="3" t="s">
        <v>38</v>
      </c>
      <c r="B27" s="4"/>
      <c r="C27" s="5"/>
      <c r="D27" s="6" t="s">
        <v>35</v>
      </c>
      <c r="E27" s="8">
        <f>+E6/E23</f>
        <v>0.65748031496062997</v>
      </c>
      <c r="F27" s="7"/>
      <c r="G27" s="7"/>
      <c r="H27" s="8">
        <f>+H6/H23</f>
        <v>0.77867578489275724</v>
      </c>
      <c r="J27" s="1" t="s">
        <v>40</v>
      </c>
    </row>
    <row r="28" spans="1:10" x14ac:dyDescent="0.2">
      <c r="A28" s="3" t="s">
        <v>39</v>
      </c>
      <c r="B28" s="4"/>
      <c r="C28" s="5"/>
      <c r="D28" s="6" t="s">
        <v>35</v>
      </c>
      <c r="E28" s="11">
        <f>AVERAGE(E26:E27)</f>
        <v>0.678542529021817</v>
      </c>
      <c r="F28" s="7"/>
      <c r="G28" s="7"/>
      <c r="H28" s="8">
        <f>AVERAGE(H26:H27)</f>
        <v>0.80394859414455233</v>
      </c>
      <c r="J28" s="1" t="s">
        <v>40</v>
      </c>
    </row>
    <row r="29" spans="1:10" x14ac:dyDescent="0.2">
      <c r="A29" s="3" t="s">
        <v>36</v>
      </c>
      <c r="B29" s="4"/>
      <c r="C29" s="5"/>
      <c r="D29" s="6" t="s">
        <v>35</v>
      </c>
      <c r="E29" s="11">
        <f>+E9/E21</f>
        <v>0.41897233201581024</v>
      </c>
      <c r="F29" s="7"/>
      <c r="G29" s="7"/>
      <c r="H29" s="8">
        <f>+H8/H21</f>
        <v>0.31528356296058963</v>
      </c>
      <c r="J29" s="1" t="s">
        <v>40</v>
      </c>
    </row>
    <row r="32" spans="1:10" x14ac:dyDescent="0.2">
      <c r="A32" s="3" t="s">
        <v>32</v>
      </c>
      <c r="B32" s="4"/>
      <c r="C32" s="5"/>
      <c r="D32" s="6" t="s">
        <v>34</v>
      </c>
      <c r="E32" s="7"/>
      <c r="F32" s="7"/>
      <c r="G32" s="7"/>
      <c r="H32" s="10">
        <v>5500</v>
      </c>
      <c r="J32" s="1" t="s">
        <v>33</v>
      </c>
    </row>
  </sheetData>
  <mergeCells count="5">
    <mergeCell ref="E3:H3"/>
    <mergeCell ref="B3:B4"/>
    <mergeCell ref="C3:C4"/>
    <mergeCell ref="D3:D4"/>
    <mergeCell ref="A1:H1"/>
  </mergeCells>
  <pageMargins left="0.39370078740157483" right="0.39370078740157483" top="0.39370078740157483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Outil de calcul</vt:lpstr>
      <vt:lpstr>Base carbone 2019</vt:lpstr>
      <vt:lpstr>Base carbone 2017</vt:lpstr>
      <vt:lpstr>'Base carbone 2017'!Zone_d_impression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Alnair</dc:creator>
  <cp:lastModifiedBy>Bouchra ZEROUAL - CLER</cp:lastModifiedBy>
  <cp:lastPrinted>2018-02-05T13:14:58Z</cp:lastPrinted>
  <dcterms:created xsi:type="dcterms:W3CDTF">2017-06-01T09:09:26Z</dcterms:created>
  <dcterms:modified xsi:type="dcterms:W3CDTF">2021-09-13T07:16:03Z</dcterms:modified>
</cp:coreProperties>
</file>